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CHUYÊN MÔN (25-26)\BÁO CÁO\"/>
    </mc:Choice>
  </mc:AlternateContent>
  <xr:revisionPtr revIDLastSave="0" documentId="13_ncr:1_{817C41E4-6742-4709-80CA-1E3C6FD47609}" xr6:coauthVersionLast="47" xr6:coauthVersionMax="47" xr10:uidLastSave="{00000000-0000-0000-0000-000000000000}"/>
  <bookViews>
    <workbookView xWindow="-118" yWindow="-118" windowWidth="25370" windowHeight="13667" tabRatio="858" activeTab="1" xr2:uid="{00000000-000D-0000-FFFF-FFFF00000000}"/>
  </bookViews>
  <sheets>
    <sheet name="Hướng dẫn" sheetId="18" r:id="rId1"/>
    <sheet name="1. Tình hình" sheetId="14" r:id="rId2"/>
    <sheet name="Rèn luyện-Học tập" sheetId="17" r:id="rId3"/>
    <sheet name="RL+HT DTTS" sheetId="19" r:id="rId4"/>
    <sheet name="RL+HT Khuyết tật" sheetId="21" r:id="rId5"/>
    <sheet name="TK-Điểm KT" sheetId="7" r:id="rId6"/>
    <sheet name="trường chuẩn" sheetId="20" r:id="rId7"/>
  </sheets>
  <definedNames>
    <definedName name="_xlnm.Print_Area" localSheetId="2">'Rèn luyện-Học tập'!$A$1:$K$34</definedName>
    <definedName name="_xlnm.Print_Area" localSheetId="3">'RL+HT DTTS'!$A$1:$K$34</definedName>
    <definedName name="_xlnm.Print_Area" localSheetId="4">'RL+HT Khuyết tật'!$A$1:$K$34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7" l="1"/>
  <c r="B25" i="17"/>
  <c r="B15" i="14"/>
  <c r="I15" i="19"/>
  <c r="G15" i="19"/>
  <c r="E15" i="19"/>
  <c r="C15" i="19"/>
  <c r="A4" i="14"/>
  <c r="A5" i="7"/>
  <c r="L22" i="21"/>
  <c r="E22" i="21" s="1"/>
  <c r="L12" i="21"/>
  <c r="F12" i="21" s="1"/>
  <c r="J12" i="21"/>
  <c r="L22" i="19"/>
  <c r="C22" i="19" s="1"/>
  <c r="I22" i="19"/>
  <c r="G22" i="19"/>
  <c r="L23" i="19"/>
  <c r="C23" i="19" s="1"/>
  <c r="L11" i="19"/>
  <c r="L22" i="17"/>
  <c r="E22" i="17" s="1"/>
  <c r="G22" i="17"/>
  <c r="L13" i="17"/>
  <c r="D13" i="17" s="1"/>
  <c r="A1" i="14"/>
  <c r="A1" i="17" s="1"/>
  <c r="C10" i="18"/>
  <c r="C12" i="7"/>
  <c r="G12" i="7" s="1"/>
  <c r="T12" i="7"/>
  <c r="B8" i="20"/>
  <c r="I34" i="21"/>
  <c r="B34" i="21"/>
  <c r="I27" i="21"/>
  <c r="H25" i="21"/>
  <c r="F25" i="21"/>
  <c r="D25" i="21"/>
  <c r="B25" i="21"/>
  <c r="L24" i="21"/>
  <c r="C24" i="21" s="1"/>
  <c r="I24" i="21"/>
  <c r="L23" i="21"/>
  <c r="G23" i="21" s="1"/>
  <c r="L21" i="21"/>
  <c r="C21" i="21" s="1"/>
  <c r="I15" i="21"/>
  <c r="G15" i="21"/>
  <c r="E15" i="21"/>
  <c r="C15" i="21"/>
  <c r="L14" i="21"/>
  <c r="J14" i="21" s="1"/>
  <c r="L13" i="21"/>
  <c r="F13" i="21" s="1"/>
  <c r="L11" i="21"/>
  <c r="H11" i="21" s="1"/>
  <c r="C4" i="21"/>
  <c r="I27" i="19"/>
  <c r="I34" i="19"/>
  <c r="B34" i="19"/>
  <c r="C4" i="19"/>
  <c r="A2" i="14"/>
  <c r="A2" i="21" s="1"/>
  <c r="H25" i="19"/>
  <c r="F25" i="19"/>
  <c r="D25" i="19"/>
  <c r="B25" i="19"/>
  <c r="L24" i="19"/>
  <c r="C24" i="19" s="1"/>
  <c r="L21" i="19"/>
  <c r="E21" i="19" s="1"/>
  <c r="L14" i="19"/>
  <c r="J14" i="19" s="1"/>
  <c r="L13" i="19"/>
  <c r="J13" i="19" s="1"/>
  <c r="L12" i="19"/>
  <c r="D12" i="19" s="1"/>
  <c r="I33" i="14"/>
  <c r="K22" i="14"/>
  <c r="K23" i="14"/>
  <c r="B24" i="14"/>
  <c r="K21" i="14"/>
  <c r="F33" i="14"/>
  <c r="E33" i="14"/>
  <c r="C11" i="7"/>
  <c r="C10" i="7"/>
  <c r="J29" i="14"/>
  <c r="I22" i="14"/>
  <c r="I23" i="14"/>
  <c r="I21" i="14"/>
  <c r="L11" i="17"/>
  <c r="J11" i="17" s="1"/>
  <c r="Q22" i="7"/>
  <c r="C22" i="7"/>
  <c r="Q14" i="7"/>
  <c r="C4" i="17"/>
  <c r="I27" i="17"/>
  <c r="I34" i="17"/>
  <c r="B34" i="17"/>
  <c r="G40" i="14"/>
  <c r="B40" i="14"/>
  <c r="G34" i="14"/>
  <c r="C33" i="14"/>
  <c r="D33" i="14"/>
  <c r="G33" i="14"/>
  <c r="C24" i="14"/>
  <c r="D24" i="14"/>
  <c r="E24" i="14"/>
  <c r="F24" i="14"/>
  <c r="G24" i="14"/>
  <c r="C15" i="14"/>
  <c r="D15" i="14"/>
  <c r="E15" i="14"/>
  <c r="F15" i="14"/>
  <c r="T10" i="7"/>
  <c r="R13" i="7"/>
  <c r="P13" i="7"/>
  <c r="N13" i="7"/>
  <c r="L13" i="7"/>
  <c r="J13" i="7"/>
  <c r="H13" i="7"/>
  <c r="F13" i="7"/>
  <c r="D13" i="7"/>
  <c r="T11" i="7"/>
  <c r="L21" i="17"/>
  <c r="I21" i="17" s="1"/>
  <c r="L23" i="17"/>
  <c r="G23" i="17" s="1"/>
  <c r="L24" i="17"/>
  <c r="G24" i="17" s="1"/>
  <c r="E24" i="17"/>
  <c r="H25" i="17"/>
  <c r="D25" i="17"/>
  <c r="F25" i="17"/>
  <c r="I24" i="17"/>
  <c r="G21" i="17"/>
  <c r="I15" i="17"/>
  <c r="E15" i="17"/>
  <c r="G15" i="17"/>
  <c r="L12" i="17"/>
  <c r="H12" i="17" s="1"/>
  <c r="L14" i="17"/>
  <c r="F14" i="17" s="1"/>
  <c r="D11" i="17"/>
  <c r="B33" i="14"/>
  <c r="J32" i="14"/>
  <c r="A2" i="19"/>
  <c r="G24" i="21" l="1"/>
  <c r="I21" i="21"/>
  <c r="H13" i="21"/>
  <c r="J13" i="21"/>
  <c r="D13" i="21"/>
  <c r="H12" i="21"/>
  <c r="D12" i="21"/>
  <c r="I24" i="19"/>
  <c r="I21" i="19"/>
  <c r="E22" i="19"/>
  <c r="M21" i="19"/>
  <c r="F12" i="19"/>
  <c r="J11" i="19"/>
  <c r="H12" i="19"/>
  <c r="F11" i="19"/>
  <c r="H11" i="19"/>
  <c r="D14" i="19"/>
  <c r="L15" i="19"/>
  <c r="D15" i="19" s="1"/>
  <c r="D11" i="19"/>
  <c r="I22" i="17"/>
  <c r="J13" i="17"/>
  <c r="F11" i="17"/>
  <c r="D14" i="17"/>
  <c r="C22" i="17"/>
  <c r="F13" i="17"/>
  <c r="M22" i="17"/>
  <c r="M23" i="17"/>
  <c r="H13" i="17"/>
  <c r="D12" i="17"/>
  <c r="I23" i="19"/>
  <c r="C21" i="19"/>
  <c r="G21" i="19"/>
  <c r="E24" i="19"/>
  <c r="G24" i="19"/>
  <c r="G23" i="19"/>
  <c r="E23" i="19"/>
  <c r="M22" i="19"/>
  <c r="M23" i="19"/>
  <c r="J15" i="19"/>
  <c r="H14" i="19"/>
  <c r="F14" i="19"/>
  <c r="J12" i="19"/>
  <c r="H13" i="19"/>
  <c r="F13" i="19"/>
  <c r="M24" i="19"/>
  <c r="D13" i="19"/>
  <c r="E23" i="21"/>
  <c r="I23" i="21"/>
  <c r="G21" i="21"/>
  <c r="C23" i="21"/>
  <c r="E24" i="21"/>
  <c r="D14" i="21"/>
  <c r="F14" i="21"/>
  <c r="H14" i="21"/>
  <c r="D11" i="21"/>
  <c r="J11" i="21"/>
  <c r="F11" i="21"/>
  <c r="G22" i="21"/>
  <c r="I22" i="21"/>
  <c r="M22" i="21"/>
  <c r="C22" i="21"/>
  <c r="E21" i="21"/>
  <c r="U12" i="7"/>
  <c r="S12" i="7"/>
  <c r="Q12" i="7"/>
  <c r="M12" i="7"/>
  <c r="K12" i="7"/>
  <c r="I12" i="7"/>
  <c r="E12" i="7"/>
  <c r="L15" i="21"/>
  <c r="J15" i="21" s="1"/>
  <c r="M21" i="21"/>
  <c r="L25" i="19"/>
  <c r="E25" i="19" s="1"/>
  <c r="K24" i="14"/>
  <c r="A1" i="7"/>
  <c r="O12" i="7"/>
  <c r="C24" i="17"/>
  <c r="C23" i="17"/>
  <c r="C21" i="17"/>
  <c r="E23" i="17"/>
  <c r="E21" i="17"/>
  <c r="M24" i="17"/>
  <c r="J12" i="17"/>
  <c r="H14" i="17"/>
  <c r="H11" i="17"/>
  <c r="F12" i="17"/>
  <c r="J14" i="17"/>
  <c r="L15" i="17"/>
  <c r="D15" i="17" s="1"/>
  <c r="I24" i="14"/>
  <c r="A2" i="17"/>
  <c r="A2" i="7"/>
  <c r="C13" i="7"/>
  <c r="G13" i="7" s="1"/>
  <c r="M24" i="21"/>
  <c r="M23" i="21"/>
  <c r="L25" i="21"/>
  <c r="G25" i="21" s="1"/>
  <c r="L25" i="17"/>
  <c r="G25" i="17" s="1"/>
  <c r="M21" i="17"/>
  <c r="I23" i="17"/>
  <c r="J33" i="14"/>
  <c r="T13" i="7"/>
  <c r="U11" i="7"/>
  <c r="S11" i="7"/>
  <c r="Q11" i="7"/>
  <c r="O11" i="7"/>
  <c r="M11" i="7"/>
  <c r="K11" i="7"/>
  <c r="I11" i="7"/>
  <c r="G11" i="7"/>
  <c r="E11" i="7"/>
  <c r="U10" i="7"/>
  <c r="S10" i="7"/>
  <c r="Q10" i="7"/>
  <c r="O10" i="7"/>
  <c r="M10" i="7"/>
  <c r="K10" i="7"/>
  <c r="I10" i="7"/>
  <c r="G10" i="7"/>
  <c r="E10" i="7"/>
  <c r="I25" i="17"/>
  <c r="J15" i="17"/>
  <c r="C25" i="19" l="1"/>
  <c r="H15" i="17"/>
  <c r="F15" i="17"/>
  <c r="I25" i="19"/>
  <c r="G25" i="19"/>
  <c r="H15" i="19"/>
  <c r="M25" i="19"/>
  <c r="F15" i="19"/>
  <c r="I25" i="21"/>
  <c r="C25" i="21"/>
  <c r="E25" i="21"/>
  <c r="D15" i="21"/>
  <c r="H15" i="21"/>
  <c r="M25" i="21"/>
  <c r="F15" i="21"/>
  <c r="S13" i="7"/>
  <c r="I13" i="7"/>
  <c r="E13" i="7"/>
  <c r="C25" i="17"/>
  <c r="M25" i="17"/>
  <c r="E25" i="17"/>
  <c r="Q13" i="7"/>
  <c r="U13" i="7"/>
  <c r="O13" i="7"/>
  <c r="K13" i="7"/>
  <c r="M13" i="7"/>
</calcChain>
</file>

<file path=xl/sharedStrings.xml><?xml version="1.0" encoding="utf-8"?>
<sst xmlns="http://schemas.openxmlformats.org/spreadsheetml/2006/main" count="234" uniqueCount="102">
  <si>
    <t>HƯỚNG DẪN NHẬP DỮ LIỆU THỐNG KÊ</t>
  </si>
  <si>
    <t>1.</t>
  </si>
  <si>
    <t>Ví dụ:</t>
  </si>
  <si>
    <t>2.</t>
  </si>
  <si>
    <t>3.</t>
  </si>
  <si>
    <t>4.</t>
  </si>
  <si>
    <t>Nhập tên đơn vị, tên người nhập, người ký, ngày ký văn bản và số điện thoại người nhập vào các ô được tô màu xanh tương ứng:</t>
  </si>
  <si>
    <r>
      <t xml:space="preserve">Nhập tên đơn vị: </t>
    </r>
    <r>
      <rPr>
        <b/>
        <sz val="14"/>
        <color indexed="12"/>
        <rFont val="Times New Roman"/>
        <family val="1"/>
      </rPr>
      <t xml:space="preserve"> </t>
    </r>
  </si>
  <si>
    <t>Năm học:</t>
  </si>
  <si>
    <t>Người nhập:</t>
  </si>
  <si>
    <t>Người ký:</t>
  </si>
  <si>
    <t>Ngày ký:</t>
  </si>
  <si>
    <t>Số điện thoại người nhập:</t>
  </si>
  <si>
    <t>CỘNG HÒA XÃ HỘI CHỦ NGHĨA VIỆT NAM</t>
  </si>
  <si>
    <t>Độc lập - Tự do - Hạnh phúc</t>
  </si>
  <si>
    <t>===============</t>
  </si>
  <si>
    <t>========================</t>
  </si>
  <si>
    <t>I. Tình hình học sinh</t>
  </si>
  <si>
    <t>Khối lớp</t>
  </si>
  <si>
    <t>Số học sinh</t>
  </si>
  <si>
    <t>Số lớp</t>
  </si>
  <si>
    <t>Trong đó</t>
  </si>
  <si>
    <t>HS nữ</t>
  </si>
  <si>
    <t>HS dân tộc</t>
  </si>
  <si>
    <t>HS khuyết tật</t>
  </si>
  <si>
    <t>Toàn
trường</t>
  </si>
  <si>
    <t>I.2. Thực hiện phân ban</t>
  </si>
  <si>
    <t>Ban KHTN</t>
  </si>
  <si>
    <t>Ban KHXH-NV</t>
  </si>
  <si>
    <t>Ban cơ bản</t>
  </si>
  <si>
    <t>Số HS</t>
  </si>
  <si>
    <t>Số lớp</t>
  </si>
  <si>
    <t>Toàn
trường</t>
  </si>
  <si>
    <t>2. Số học sinh bỏ học</t>
  </si>
  <si>
    <t>Số HS
đầu năm</t>
  </si>
  <si>
    <t>Số HS
chuyển đến</t>
  </si>
  <si>
    <t>Số HS
chuyển đi</t>
  </si>
  <si>
    <t>Số HS
 chuyển học nghề</t>
  </si>
  <si>
    <t>Số HS
nghỉ học có lí do
(đau ốm,…)</t>
  </si>
  <si>
    <t>Số HS
bỏ học hẳn</t>
  </si>
  <si>
    <t>Vận động ra lớp</t>
  </si>
  <si>
    <t>NGƯỜI LẬP BẢNG</t>
  </si>
  <si>
    <t>HIỆU TRƯỞNG</t>
  </si>
  <si>
    <t>Toán</t>
  </si>
  <si>
    <t>Văn</t>
  </si>
  <si>
    <t>===========</t>
  </si>
  <si>
    <t>====================</t>
  </si>
  <si>
    <t>II. Thống kê chất lượng rèn luyện - học tập:</t>
  </si>
  <si>
    <t>II.1. Kết quả rèn luyện:</t>
  </si>
  <si>
    <t>Tốt</t>
  </si>
  <si>
    <t>Khá</t>
  </si>
  <si>
    <t>Đạt</t>
  </si>
  <si>
    <t>Chưa đạt</t>
  </si>
  <si>
    <t>Tổng số
HS</t>
  </si>
  <si>
    <t>Số HS</t>
  </si>
  <si>
    <t>%</t>
  </si>
  <si>
    <t>II.2. Kết quả học tập:</t>
  </si>
  <si>
    <t>Tốt</t>
  </si>
  <si>
    <t>SỞ GIÁO DỤC VÀ ĐÀO TẠO</t>
  </si>
  <si>
    <t>II. Thống kê chất lượng của học sinh dân tộc thiểu số:</t>
  </si>
  <si>
    <t>II. Thống kê chất lượng của học sinh khuyết tật:</t>
  </si>
  <si>
    <t>,,,</t>
  </si>
  <si>
    <t>=============</t>
  </si>
  <si>
    <t>TT</t>
  </si>
  <si>
    <t>TSHS
dự Kiểm tra</t>
  </si>
  <si>
    <t>Điểm = 0</t>
  </si>
  <si>
    <t>0&lt;Điểm &lt;2</t>
  </si>
  <si>
    <t>2≤Điểm&lt;4</t>
  </si>
  <si>
    <t>4≤Điểm&lt;5</t>
  </si>
  <si>
    <t>5≤Điểm&lt;7</t>
  </si>
  <si>
    <t>7≤Điểm&lt;8</t>
  </si>
  <si>
    <t>8≤Điểm&lt;10</t>
  </si>
  <si>
    <t>Điểm = 10</t>
  </si>
  <si>
    <t>Trên TB</t>
  </si>
  <si>
    <t>SL</t>
  </si>
  <si>
    <t>TL%</t>
  </si>
  <si>
    <t>Tiếng Anh</t>
  </si>
  <si>
    <t>TỔNG CỘNG</t>
  </si>
  <si>
    <t>Tỉnh, thành phố</t>
  </si>
  <si>
    <t>THPT</t>
  </si>
  <si>
    <t>Đạt chuẩn Quốc gia</t>
  </si>
  <si>
    <t>Năm đạt chuẩn Quốc gia</t>
  </si>
  <si>
    <t>Ghi chú</t>
  </si>
  <si>
    <t>2025-2026</t>
  </si>
  <si>
    <t>I.1. Số học sinh có mặt đến thời điểm báo cáo:</t>
  </si>
  <si>
    <t>Xã/Phường/Đặc khu</t>
  </si>
  <si>
    <r>
      <t xml:space="preserve">Trường THCS Huỳnh Thúc Kháng thì file này đổi tên là: </t>
    </r>
    <r>
      <rPr>
        <b/>
        <sz val="14"/>
        <color rgb="FFFF0000"/>
        <rFont val="Times New Roman"/>
        <family val="1"/>
      </rPr>
      <t>THANHKHE-HUYNHTHUCKHANG-TK-HKI-THCS</t>
    </r>
    <r>
      <rPr>
        <b/>
        <sz val="14"/>
        <color indexed="12"/>
        <rFont val="Times New Roman"/>
        <family val="1"/>
      </rPr>
      <t>.xls</t>
    </r>
  </si>
  <si>
    <t>Lớp 9</t>
  </si>
  <si>
    <r>
      <t xml:space="preserve">Một số lưu ý cần thiết:
  </t>
    </r>
    <r>
      <rPr>
        <b/>
        <sz val="12"/>
        <color indexed="16"/>
        <rFont val="Arial"/>
        <family val="2"/>
      </rPr>
      <t>1.</t>
    </r>
    <r>
      <rPr>
        <b/>
        <sz val="12"/>
        <color indexed="12"/>
        <rFont val="Arial"/>
        <family val="2"/>
      </rPr>
      <t xml:space="preserve"> </t>
    </r>
    <r>
      <rPr>
        <sz val="12"/>
        <color indexed="12"/>
        <rFont val="Arial"/>
        <family val="2"/>
      </rPr>
      <t>Chỉ nhập dữ liệu vào các vào</t>
    </r>
    <r>
      <rPr>
        <b/>
        <sz val="12"/>
        <color indexed="12"/>
        <rFont val="Arial"/>
        <family val="2"/>
      </rPr>
      <t xml:space="preserve"> các ô màu xanh.
 </t>
    </r>
    <r>
      <rPr>
        <b/>
        <sz val="12"/>
        <color indexed="16"/>
        <rFont val="Arial"/>
        <family val="2"/>
      </rPr>
      <t xml:space="preserve"> 2.</t>
    </r>
    <r>
      <rPr>
        <b/>
        <sz val="12"/>
        <color indexed="12"/>
        <rFont val="Arial"/>
        <family val="2"/>
      </rPr>
      <t xml:space="preserve"> Nộp báo cáo đã in theo đường Công văn.
  </t>
    </r>
    <r>
      <rPr>
        <b/>
        <sz val="12"/>
        <color indexed="16"/>
        <rFont val="Arial"/>
        <family val="2"/>
      </rPr>
      <t>3.</t>
    </r>
    <r>
      <rPr>
        <b/>
        <sz val="12"/>
        <color indexed="12"/>
        <rFont val="Arial"/>
        <family val="2"/>
      </rPr>
      <t xml:space="preserve"> Các Xã/phường/Đặc khu tổng hợp các file của các đơn vị và Gửi qua trao đổi nội bộ.</t>
    </r>
    <r>
      <rPr>
        <b/>
        <sz val="12"/>
        <color indexed="16"/>
        <rFont val="Arial"/>
        <family val="2"/>
      </rPr>
      <t xml:space="preserve">
  </t>
    </r>
  </si>
  <si>
    <t>TRƯỜNG CHUẨN QUỐC GIA (Tính đến tháng 12/2025)</t>
  </si>
  <si>
    <t>Nhập xong gửi qua trao đổi nội bộ, (cô Hàn Thị Thanh Huyền - phòng GDTrH&amp;HSSV nhận), trước ngày 15/01/2026</t>
  </si>
  <si>
    <t>CẤP TRUNG HỌC CƠ SỞ</t>
  </si>
  <si>
    <t>Các môn KT</t>
  </si>
  <si>
    <r>
      <t>Đổi tên file</t>
    </r>
    <r>
      <rPr>
        <b/>
        <sz val="14"/>
        <rFont val="Times New Roman"/>
        <family val="1"/>
      </rPr>
      <t xml:space="preserve"> </t>
    </r>
    <r>
      <rPr>
        <b/>
        <sz val="14"/>
        <color indexed="12"/>
        <rFont val="Times New Roman"/>
        <family val="1"/>
      </rPr>
      <t>TK-HKI-THCS.xls</t>
    </r>
    <r>
      <rPr>
        <b/>
        <sz val="14"/>
        <rFont val="Times New Roman"/>
        <family val="1"/>
      </rPr>
      <t xml:space="preserve"> </t>
    </r>
    <r>
      <rPr>
        <sz val="14"/>
        <rFont val="Times New Roman"/>
        <family val="1"/>
      </rPr>
      <t>thành</t>
    </r>
    <r>
      <rPr>
        <b/>
        <sz val="14"/>
        <rFont val="Times New Roman"/>
        <family val="1"/>
      </rPr>
      <t xml:space="preserve"> XÃ/PHƯỜNG - </t>
    </r>
    <r>
      <rPr>
        <b/>
        <sz val="14"/>
        <color indexed="12"/>
        <rFont val="Times New Roman"/>
        <family val="1"/>
      </rPr>
      <t>TÊNĐƠNVỊ-TK-HKI-THCS.xls</t>
    </r>
  </si>
  <si>
    <t>Nhập dữ liệu vào các ô màu xanh, không thay đổi được nội dung ở những ô khác.</t>
  </si>
  <si>
    <t>Số HS
cuối kì</t>
  </si>
  <si>
    <t>Trường THCS Lý Tự Trọng</t>
  </si>
  <si>
    <t>Xã Tiên Phước</t>
  </si>
  <si>
    <t>Phạm Thị Túy Lanh</t>
  </si>
  <si>
    <t>Tiên Phước, ngày 12 tháng 01 năm 2026</t>
  </si>
  <si>
    <t>Mức 2</t>
  </si>
  <si>
    <t>Lê Thị Hồng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</si>
</sst>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  <charset val="163"/>
    </font>
    <font>
      <b/>
      <sz val="10"/>
      <name val="Arial"/>
      <family val="2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i/>
      <sz val="12"/>
      <color indexed="10"/>
      <name val="Times New Roman"/>
      <family val="1"/>
    </font>
    <font>
      <b/>
      <sz val="12"/>
      <color indexed="10"/>
      <name val="Arial"/>
      <family val="2"/>
    </font>
    <font>
      <b/>
      <sz val="12"/>
      <color indexed="16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4"/>
      <color indexed="12"/>
      <name val="Times New Roman"/>
      <family val="1"/>
    </font>
    <font>
      <sz val="14"/>
      <color indexed="12"/>
      <name val="Times New Roman"/>
      <family val="1"/>
    </font>
    <font>
      <b/>
      <sz val="14"/>
      <color indexed="10"/>
      <name val="Times New Roman"/>
      <family val="1"/>
    </font>
    <font>
      <i/>
      <sz val="12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Times New Roman"/>
      <family val="1"/>
    </font>
    <font>
      <b/>
      <sz val="10"/>
      <color indexed="10"/>
      <name val="Times New Roman"/>
      <family val="1"/>
    </font>
    <font>
      <sz val="14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Arial"/>
      <family val="2"/>
    </font>
    <font>
      <b/>
      <sz val="13"/>
      <name val="Times New Roman"/>
      <family val="1"/>
    </font>
    <font>
      <sz val="10"/>
      <name val="Arial"/>
      <family val="2"/>
      <charset val="163"/>
    </font>
    <font>
      <b/>
      <sz val="14"/>
      <color indexed="30"/>
      <name val="Times New Roman"/>
      <family val="1"/>
      <charset val="163"/>
    </font>
    <font>
      <b/>
      <sz val="10"/>
      <color indexed="10"/>
      <name val="Times New Roman"/>
      <family val="1"/>
      <charset val="163"/>
    </font>
    <font>
      <b/>
      <sz val="14"/>
      <color indexed="30"/>
      <name val="Times New Roman"/>
      <family val="1"/>
    </font>
    <font>
      <b/>
      <sz val="12"/>
      <color indexed="30"/>
      <name val="Times New Roman"/>
      <family val="1"/>
    </font>
    <font>
      <sz val="12"/>
      <color indexed="30"/>
      <name val="Times New Roman"/>
      <family val="1"/>
    </font>
    <font>
      <b/>
      <sz val="16"/>
      <color indexed="10"/>
      <name val="Times New Roman"/>
      <family val="1"/>
      <charset val="163"/>
    </font>
    <font>
      <b/>
      <sz val="16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6"/>
      <color rgb="FF000000"/>
      <name val="Times New Roman"/>
      <family val="1"/>
      <charset val="163"/>
    </font>
    <font>
      <b/>
      <sz val="10"/>
      <color rgb="FF000000"/>
      <name val="Times New Roman"/>
      <family val="1"/>
      <charset val="163"/>
    </font>
    <font>
      <b/>
      <sz val="12"/>
      <name val="Times New Roman"/>
      <family val="1"/>
      <charset val="1"/>
    </font>
    <font>
      <b/>
      <sz val="14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10" fontId="1" fillId="0" borderId="1" xfId="0" applyNumberFormat="1" applyFont="1" applyBorder="1" applyProtection="1"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wrapText="1"/>
      <protection hidden="1"/>
    </xf>
    <xf numFmtId="0" fontId="1" fillId="0" borderId="1" xfId="0" applyFont="1" applyBorder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" fillId="0" borderId="2" xfId="0" applyFont="1" applyBorder="1" applyProtection="1">
      <protection hidden="1"/>
    </xf>
    <xf numFmtId="0" fontId="15" fillId="2" borderId="0" xfId="0" applyFont="1" applyFill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9" fillId="2" borderId="0" xfId="0" applyFont="1" applyFill="1" applyAlignment="1" applyProtection="1">
      <alignment horizontal="right"/>
      <protection hidden="1"/>
    </xf>
    <xf numFmtId="0" fontId="9" fillId="2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9" fillId="3" borderId="0" xfId="0" applyFont="1" applyFill="1" applyAlignment="1" applyProtection="1">
      <alignment horizontal="right"/>
      <protection hidden="1"/>
    </xf>
    <xf numFmtId="0" fontId="9" fillId="3" borderId="0" xfId="0" applyFont="1" applyFill="1" applyProtection="1">
      <protection hidden="1"/>
    </xf>
    <xf numFmtId="0" fontId="17" fillId="3" borderId="0" xfId="0" applyFont="1" applyFill="1" applyAlignment="1" applyProtection="1">
      <alignment horizontal="center"/>
      <protection hidden="1"/>
    </xf>
    <xf numFmtId="0" fontId="16" fillId="3" borderId="0" xfId="0" applyFont="1" applyFill="1" applyProtection="1">
      <protection hidden="1"/>
    </xf>
    <xf numFmtId="0" fontId="15" fillId="3" borderId="0" xfId="0" applyFont="1" applyFill="1" applyAlignment="1" applyProtection="1">
      <alignment horizontal="right"/>
      <protection hidden="1"/>
    </xf>
    <xf numFmtId="0" fontId="17" fillId="3" borderId="0" xfId="0" applyFont="1" applyFill="1" applyAlignment="1" applyProtection="1">
      <alignment horizontal="right"/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vertical="top"/>
      <protection hidden="1"/>
    </xf>
    <xf numFmtId="0" fontId="5" fillId="0" borderId="0" xfId="0" quotePrefix="1" applyFont="1" applyAlignment="1" applyProtection="1">
      <alignment horizontal="center"/>
      <protection hidden="1"/>
    </xf>
    <xf numFmtId="0" fontId="6" fillId="0" borderId="0" xfId="0" quotePrefix="1" applyFont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3" xfId="0" applyFont="1" applyBorder="1" applyProtection="1">
      <protection hidden="1"/>
    </xf>
    <xf numFmtId="0" fontId="9" fillId="4" borderId="1" xfId="0" applyFont="1" applyFill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10" fontId="21" fillId="0" borderId="1" xfId="0" applyNumberFormat="1" applyFont="1" applyBorder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0" fillId="2" borderId="0" xfId="0" applyFill="1" applyProtection="1">
      <protection hidden="1"/>
    </xf>
    <xf numFmtId="0" fontId="1" fillId="5" borderId="2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0" fillId="0" borderId="1" xfId="0" applyFont="1" applyBorder="1" applyProtection="1"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19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31" fillId="6" borderId="1" xfId="0" applyFont="1" applyFill="1" applyBorder="1" applyAlignment="1" applyProtection="1">
      <alignment horizontal="center"/>
      <protection locked="0"/>
    </xf>
    <xf numFmtId="0" fontId="32" fillId="6" borderId="1" xfId="0" applyFont="1" applyFill="1" applyBorder="1" applyProtection="1">
      <protection locked="0"/>
    </xf>
    <xf numFmtId="0" fontId="33" fillId="0" borderId="0" xfId="0" applyFont="1" applyProtection="1">
      <protection hidden="1"/>
    </xf>
    <xf numFmtId="0" fontId="31" fillId="6" borderId="1" xfId="0" quotePrefix="1" applyFont="1" applyFill="1" applyBorder="1" applyAlignment="1" applyProtection="1">
      <alignment horizontal="center"/>
      <protection locked="0"/>
    </xf>
    <xf numFmtId="0" fontId="18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>
      <alignment wrapText="1"/>
    </xf>
    <xf numFmtId="0" fontId="0" fillId="0" borderId="1" xfId="0" applyBorder="1"/>
    <xf numFmtId="0" fontId="27" fillId="0" borderId="1" xfId="0" applyFont="1" applyBorder="1"/>
    <xf numFmtId="0" fontId="36" fillId="0" borderId="0" xfId="0" applyFont="1"/>
    <xf numFmtId="0" fontId="28" fillId="6" borderId="1" xfId="0" applyFont="1" applyFill="1" applyBorder="1" applyProtection="1">
      <protection locked="0"/>
    </xf>
    <xf numFmtId="0" fontId="30" fillId="6" borderId="1" xfId="0" applyFont="1" applyFill="1" applyBorder="1" applyAlignment="1" applyProtection="1">
      <alignment horizontal="center"/>
      <protection locked="0"/>
    </xf>
    <xf numFmtId="0" fontId="39" fillId="0" borderId="0" xfId="0" applyFont="1"/>
    <xf numFmtId="10" fontId="0" fillId="0" borderId="1" xfId="0" applyNumberFormat="1" applyBorder="1" applyProtection="1">
      <protection locked="0"/>
    </xf>
    <xf numFmtId="0" fontId="9" fillId="8" borderId="0" xfId="0" applyFont="1" applyFill="1" applyAlignment="1" applyProtection="1">
      <alignment horizontal="right"/>
      <protection hidden="1"/>
    </xf>
    <xf numFmtId="0" fontId="9" fillId="8" borderId="0" xfId="0" applyFont="1" applyFill="1" applyProtection="1">
      <protection hidden="1"/>
    </xf>
    <xf numFmtId="16" fontId="1" fillId="5" borderId="1" xfId="0" applyNumberFormat="1" applyFont="1" applyFill="1" applyBorder="1" applyProtection="1">
      <protection locked="0"/>
    </xf>
    <xf numFmtId="0" fontId="11" fillId="2" borderId="0" xfId="0" applyFont="1" applyFill="1" applyAlignment="1" applyProtection="1">
      <alignment horizontal="left" vertical="top" wrapText="1"/>
      <protection hidden="1"/>
    </xf>
    <xf numFmtId="0" fontId="40" fillId="2" borderId="0" xfId="0" applyFont="1" applyFill="1" applyAlignment="1" applyProtection="1">
      <alignment horizontal="left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5" fillId="0" borderId="0" xfId="0" quotePrefix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9" fillId="0" borderId="1" xfId="0" applyFont="1" applyBorder="1" applyAlignment="1" applyProtection="1">
      <alignment horizontal="center" wrapText="1"/>
      <protection hidden="1"/>
    </xf>
    <xf numFmtId="0" fontId="19" fillId="0" borderId="1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6" fillId="0" borderId="0" xfId="0" quotePrefix="1" applyFont="1" applyAlignment="1" applyProtection="1">
      <alignment horizontal="center"/>
      <protection hidden="1"/>
    </xf>
    <xf numFmtId="0" fontId="39" fillId="0" borderId="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2" fillId="0" borderId="0" xfId="0" quotePrefix="1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37" fillId="0" borderId="0" xfId="0" applyFont="1" applyAlignment="1">
      <alignment horizontal="center" wrapText="1"/>
    </xf>
    <xf numFmtId="0" fontId="35" fillId="7" borderId="1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wrapText="1"/>
    </xf>
    <xf numFmtId="0" fontId="3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  <condense val="0"/>
        <extend val="0"/>
        <color indexed="10"/>
      </font>
      <fill>
        <patternFill>
          <fgColor indexed="10"/>
          <bgColor indexed="8"/>
        </patternFill>
      </fill>
    </dxf>
    <dxf>
      <fill>
        <patternFill>
          <fgColor indexed="10"/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>
      <selection activeCell="C16" sqref="C16"/>
    </sheetView>
  </sheetViews>
  <sheetFormatPr defaultColWidth="9.125" defaultRowHeight="12.45" x14ac:dyDescent="0.2"/>
  <cols>
    <col min="1" max="1" width="19.875" style="51" customWidth="1"/>
    <col min="2" max="2" width="21.375" style="51" customWidth="1"/>
    <col min="3" max="3" width="46.625" style="51" customWidth="1"/>
    <col min="4" max="4" width="9.125" style="51"/>
    <col min="5" max="5" width="0.875" style="51" customWidth="1"/>
    <col min="6" max="7" width="9.125" style="51"/>
    <col min="8" max="8" width="32.875" style="51" customWidth="1"/>
    <col min="9" max="16384" width="9.125" style="51"/>
  </cols>
  <sheetData>
    <row r="1" spans="1:10" s="27" customFormat="1" ht="17.7" x14ac:dyDescent="0.3">
      <c r="A1" s="26" t="s">
        <v>0</v>
      </c>
    </row>
    <row r="2" spans="1:10" s="29" customFormat="1" ht="17.7" x14ac:dyDescent="0.3">
      <c r="A2" s="28"/>
    </row>
    <row r="3" spans="1:10" s="29" customFormat="1" ht="17.7" x14ac:dyDescent="0.3">
      <c r="A3" s="28" t="s">
        <v>1</v>
      </c>
      <c r="B3" s="29" t="s">
        <v>93</v>
      </c>
    </row>
    <row r="4" spans="1:10" s="29" customFormat="1" ht="17.7" x14ac:dyDescent="0.3">
      <c r="A4" s="28"/>
      <c r="B4" s="80" t="s">
        <v>2</v>
      </c>
      <c r="C4" s="81" t="s">
        <v>86</v>
      </c>
      <c r="D4" s="81"/>
      <c r="E4" s="81"/>
      <c r="F4" s="81"/>
      <c r="G4" s="81"/>
      <c r="H4" s="81"/>
      <c r="I4" s="81"/>
      <c r="J4" s="81"/>
    </row>
    <row r="5" spans="1:10" s="29" customFormat="1" ht="17.7" x14ac:dyDescent="0.3">
      <c r="A5" s="28" t="s">
        <v>3</v>
      </c>
      <c r="B5" s="29" t="s">
        <v>94</v>
      </c>
    </row>
    <row r="6" spans="1:10" s="29" customFormat="1" ht="17.7" x14ac:dyDescent="0.3">
      <c r="A6" s="28" t="s">
        <v>4</v>
      </c>
      <c r="B6" s="84" t="s">
        <v>90</v>
      </c>
      <c r="C6" s="84"/>
      <c r="D6" s="84"/>
      <c r="E6" s="84"/>
      <c r="F6" s="84"/>
      <c r="G6" s="84"/>
      <c r="H6" s="84"/>
      <c r="I6" s="84"/>
      <c r="J6" s="84"/>
    </row>
    <row r="7" spans="1:10" s="29" customFormat="1" ht="17.7" x14ac:dyDescent="0.3">
      <c r="A7" s="28" t="s">
        <v>5</v>
      </c>
      <c r="B7" s="29" t="s">
        <v>6</v>
      </c>
    </row>
    <row r="8" spans="1:10" s="29" customFormat="1" ht="17.7" x14ac:dyDescent="0.3">
      <c r="A8" s="28"/>
    </row>
    <row r="9" spans="1:10" s="29" customFormat="1" ht="17.7" x14ac:dyDescent="0.3">
      <c r="A9" s="31"/>
      <c r="B9" s="32"/>
      <c r="C9" s="32"/>
      <c r="D9" s="32"/>
      <c r="E9" s="32"/>
    </row>
    <row r="10" spans="1:10" s="29" customFormat="1" ht="17.7" x14ac:dyDescent="0.3">
      <c r="A10" s="31"/>
      <c r="B10" s="32"/>
      <c r="C10" s="36" t="str">
        <f>"THỐNG KÊ HỌC KÌ I - NĂM HỌC "&amp;C14</f>
        <v>THỐNG KÊ HỌC KÌ I - NĂM HỌC 2025-2026</v>
      </c>
      <c r="D10" s="32"/>
      <c r="E10" s="32"/>
    </row>
    <row r="11" spans="1:10" s="29" customFormat="1" ht="17.7" x14ac:dyDescent="0.3">
      <c r="A11" s="31"/>
      <c r="B11" s="32"/>
      <c r="C11" s="33"/>
      <c r="D11" s="32"/>
      <c r="E11" s="32"/>
    </row>
    <row r="12" spans="1:10" s="29" customFormat="1" ht="17.7" x14ac:dyDescent="0.3">
      <c r="A12" s="31"/>
      <c r="B12" s="35" t="s">
        <v>7</v>
      </c>
      <c r="C12" s="76" t="s">
        <v>96</v>
      </c>
      <c r="D12" s="32"/>
      <c r="E12" s="32"/>
    </row>
    <row r="13" spans="1:10" s="29" customFormat="1" ht="17.7" x14ac:dyDescent="0.3">
      <c r="A13" s="31"/>
      <c r="B13" s="35" t="s">
        <v>85</v>
      </c>
      <c r="C13" s="76" t="s">
        <v>97</v>
      </c>
      <c r="D13" s="32"/>
      <c r="E13" s="32"/>
    </row>
    <row r="14" spans="1:10" s="29" customFormat="1" ht="17.7" x14ac:dyDescent="0.3">
      <c r="A14" s="31"/>
      <c r="B14" s="35" t="s">
        <v>8</v>
      </c>
      <c r="C14" s="77" t="s">
        <v>83</v>
      </c>
      <c r="D14" s="32"/>
      <c r="E14" s="32"/>
      <c r="F14" s="30"/>
      <c r="G14" s="30"/>
      <c r="H14" s="30"/>
    </row>
    <row r="15" spans="1:10" s="29" customFormat="1" ht="17.7" x14ac:dyDescent="0.3">
      <c r="A15" s="31"/>
      <c r="B15" s="35" t="s">
        <v>9</v>
      </c>
      <c r="C15" s="65" t="s">
        <v>101</v>
      </c>
      <c r="D15" s="34"/>
      <c r="E15" s="32"/>
    </row>
    <row r="16" spans="1:10" s="29" customFormat="1" ht="17.7" x14ac:dyDescent="0.3">
      <c r="A16" s="31"/>
      <c r="B16" s="35" t="s">
        <v>10</v>
      </c>
      <c r="C16" s="65" t="s">
        <v>98</v>
      </c>
      <c r="D16" s="32"/>
      <c r="E16" s="32"/>
    </row>
    <row r="17" spans="1:5" ht="17.7" x14ac:dyDescent="0.3">
      <c r="A17" s="50"/>
      <c r="B17" s="35" t="s">
        <v>11</v>
      </c>
      <c r="C17" s="66" t="s">
        <v>99</v>
      </c>
      <c r="D17" s="50"/>
      <c r="E17" s="50"/>
    </row>
    <row r="18" spans="1:5" ht="17.7" x14ac:dyDescent="0.3">
      <c r="A18" s="50"/>
      <c r="B18" s="35" t="s">
        <v>12</v>
      </c>
      <c r="C18" s="68">
        <v>986803078</v>
      </c>
      <c r="D18" s="50"/>
      <c r="E18" s="50"/>
    </row>
    <row r="19" spans="1:5" x14ac:dyDescent="0.2">
      <c r="A19" s="50"/>
      <c r="B19" s="50"/>
      <c r="C19" s="50"/>
      <c r="D19" s="50"/>
      <c r="E19" s="50"/>
    </row>
    <row r="20" spans="1:5" x14ac:dyDescent="0.2">
      <c r="A20" s="50"/>
      <c r="B20" s="50"/>
      <c r="C20" s="50"/>
      <c r="D20" s="50"/>
      <c r="E20" s="50"/>
    </row>
    <row r="21" spans="1:5" hidden="1" x14ac:dyDescent="0.2"/>
    <row r="22" spans="1:5" hidden="1" x14ac:dyDescent="0.2"/>
    <row r="23" spans="1:5" hidden="1" x14ac:dyDescent="0.2"/>
    <row r="24" spans="1:5" hidden="1" x14ac:dyDescent="0.2"/>
    <row r="25" spans="1:5" hidden="1" x14ac:dyDescent="0.2"/>
    <row r="26" spans="1:5" hidden="1" x14ac:dyDescent="0.2"/>
    <row r="27" spans="1:5" hidden="1" x14ac:dyDescent="0.2"/>
    <row r="28" spans="1:5" hidden="1" x14ac:dyDescent="0.2"/>
    <row r="29" spans="1:5" hidden="1" x14ac:dyDescent="0.2"/>
    <row r="30" spans="1:5" hidden="1" x14ac:dyDescent="0.2"/>
    <row r="31" spans="1:5" hidden="1" x14ac:dyDescent="0.2"/>
    <row r="32" spans="1:5" hidden="1" x14ac:dyDescent="0.2"/>
    <row r="33" spans="1:3" hidden="1" x14ac:dyDescent="0.2"/>
    <row r="34" spans="1:3" hidden="1" x14ac:dyDescent="0.2"/>
    <row r="35" spans="1:3" hidden="1" x14ac:dyDescent="0.2"/>
    <row r="36" spans="1:3" ht="99.85" customHeight="1" x14ac:dyDescent="0.2">
      <c r="A36" s="83" t="s">
        <v>88</v>
      </c>
      <c r="B36" s="83"/>
      <c r="C36" s="83"/>
    </row>
  </sheetData>
  <sheetProtection algorithmName="SHA-512" hashValue="0yl5tWvPtPBRACpQYsR4Cf5tdslyb6r+yxiBY0rdf4QflkFCww57IGYA81u5mppHNRdW8JeuXpy1yX61ou4Mkg==" saltValue="VUHyGTkFcJPcguv/xZ1EVg==" spinCount="100000" sheet="1" objects="1" scenarios="1"/>
  <mergeCells count="2">
    <mergeCell ref="A36:C36"/>
    <mergeCell ref="B6:J6"/>
  </mergeCells>
  <phoneticPr fontId="3" type="noConversion"/>
  <conditionalFormatting sqref="D12:E13 F14:H14">
    <cfRule type="cellIs" dxfId="1" priority="3" stopIfTrue="1" operator="equal">
      <formula>"SAI MÃ ĐƠN VỊ"</formula>
    </cfRule>
  </conditionalFormatting>
  <conditionalFormatting sqref="C12:C13">
    <cfRule type="cellIs" dxfId="0" priority="1" stopIfTrue="1" operator="equal">
      <formula>"SAI MÃ ĐƠN VỊ"</formula>
    </cfRule>
  </conditionalFormatting>
  <pageMargins left="0" right="0" top="0" bottom="0" header="0.5" footer="0.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0"/>
  <sheetViews>
    <sheetView tabSelected="1" topLeftCell="A29" zoomScale="85" zoomScaleNormal="71" workbookViewId="0">
      <selection activeCell="G38" sqref="G38"/>
    </sheetView>
  </sheetViews>
  <sheetFormatPr defaultColWidth="5.5" defaultRowHeight="19.5" customHeight="1" x14ac:dyDescent="0.25"/>
  <cols>
    <col min="1" max="1" width="10.875" style="13" customWidth="1"/>
    <col min="2" max="8" width="17.5" style="13" customWidth="1"/>
    <col min="9" max="9" width="13.5" style="13" customWidth="1"/>
    <col min="10" max="10" width="30.375" style="13" customWidth="1"/>
    <col min="11" max="16" width="13.5" style="13" customWidth="1"/>
    <col min="17" max="16384" width="5.5" style="13"/>
  </cols>
  <sheetData>
    <row r="1" spans="1:29" s="15" customFormat="1" ht="19.5" customHeight="1" x14ac:dyDescent="0.25">
      <c r="A1" s="94" t="str">
        <f>"ỦY BAN NHÂN DÂN "&amp;UPPER('Hướng dẫn'!C13)</f>
        <v>ỦY BAN NHÂN DÂN XÃ TIÊN PHƯỚC</v>
      </c>
      <c r="B1" s="94"/>
      <c r="C1" s="94"/>
      <c r="D1" s="1"/>
      <c r="E1" s="96" t="s">
        <v>13</v>
      </c>
      <c r="F1" s="96"/>
      <c r="G1" s="96"/>
      <c r="H1" s="96"/>
      <c r="I1" s="96"/>
    </row>
    <row r="2" spans="1:29" s="15" customFormat="1" ht="15.75" customHeight="1" x14ac:dyDescent="0.25">
      <c r="A2" s="95" t="str">
        <f>'Hướng dẫn'!C12</f>
        <v>Trường THCS Lý Tự Trọng</v>
      </c>
      <c r="B2" s="95"/>
      <c r="C2" s="95"/>
      <c r="D2" s="1"/>
      <c r="E2" s="96" t="s">
        <v>14</v>
      </c>
      <c r="F2" s="96"/>
      <c r="G2" s="96"/>
      <c r="H2" s="96"/>
      <c r="I2" s="96"/>
      <c r="J2" s="1"/>
      <c r="K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5" customFormat="1" ht="9.85" customHeight="1" x14ac:dyDescent="0.2">
      <c r="A3" s="92" t="s">
        <v>15</v>
      </c>
      <c r="B3" s="92"/>
      <c r="C3" s="92"/>
      <c r="E3" s="92" t="s">
        <v>16</v>
      </c>
      <c r="F3" s="93"/>
      <c r="G3" s="93"/>
      <c r="H3" s="93"/>
      <c r="I3" s="93"/>
      <c r="J3" s="1"/>
      <c r="K3" s="1"/>
      <c r="L3" s="1"/>
      <c r="M3" s="1"/>
      <c r="N3" s="1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ht="19.5" customHeight="1" x14ac:dyDescent="0.3">
      <c r="A4" s="88" t="str">
        <f>"BÁO CÁO SƠ KẾT HỌC KÌ I "&amp;'Hướng dẫn'!C14</f>
        <v>BÁO CÁO SƠ KẾT HỌC KÌ I 2025-2026</v>
      </c>
      <c r="B4" s="88"/>
      <c r="C4" s="88"/>
      <c r="D4" s="88"/>
      <c r="E4" s="88"/>
      <c r="F4" s="88"/>
      <c r="G4" s="88"/>
      <c r="H4" s="2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9.5" customHeight="1" x14ac:dyDescent="0.3">
      <c r="A5" s="88" t="s">
        <v>91</v>
      </c>
      <c r="B5" s="88"/>
      <c r="C5" s="88"/>
      <c r="D5" s="88"/>
      <c r="E5" s="88"/>
      <c r="F5" s="88"/>
      <c r="G5" s="88"/>
      <c r="H5" s="2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3" customFormat="1" ht="19.5" customHeight="1" x14ac:dyDescent="0.3">
      <c r="A6" s="2" t="s">
        <v>17</v>
      </c>
    </row>
    <row r="7" spans="1:29" s="1" customFormat="1" ht="19.5" customHeight="1" x14ac:dyDescent="0.25">
      <c r="A7" s="4" t="s">
        <v>84</v>
      </c>
      <c r="B7" s="4"/>
      <c r="C7" s="4"/>
    </row>
    <row r="8" spans="1:29" ht="14.25" customHeight="1" x14ac:dyDescent="0.25"/>
    <row r="9" spans="1:29" s="4" customFormat="1" ht="18" customHeight="1" x14ac:dyDescent="0.25">
      <c r="A9" s="87" t="s">
        <v>18</v>
      </c>
      <c r="B9" s="85" t="s">
        <v>19</v>
      </c>
      <c r="C9" s="85" t="s">
        <v>20</v>
      </c>
      <c r="D9" s="89" t="s">
        <v>21</v>
      </c>
      <c r="E9" s="90"/>
      <c r="F9" s="91"/>
    </row>
    <row r="10" spans="1:29" s="4" customFormat="1" ht="18" customHeight="1" x14ac:dyDescent="0.25">
      <c r="A10" s="87"/>
      <c r="B10" s="86"/>
      <c r="C10" s="86"/>
      <c r="D10" s="16" t="s">
        <v>22</v>
      </c>
      <c r="E10" s="16" t="s">
        <v>23</v>
      </c>
      <c r="F10" s="16" t="s">
        <v>24</v>
      </c>
    </row>
    <row r="11" spans="1:29" s="5" customFormat="1" ht="20.95" customHeight="1" x14ac:dyDescent="0.25">
      <c r="A11" s="8">
        <v>6</v>
      </c>
      <c r="B11" s="52">
        <v>211</v>
      </c>
      <c r="C11" s="53">
        <v>6</v>
      </c>
      <c r="D11" s="53">
        <v>97</v>
      </c>
      <c r="E11" s="53">
        <v>0</v>
      </c>
      <c r="F11" s="53">
        <v>5</v>
      </c>
    </row>
    <row r="12" spans="1:29" s="5" customFormat="1" ht="20.95" customHeight="1" x14ac:dyDescent="0.25">
      <c r="A12" s="8">
        <v>7</v>
      </c>
      <c r="B12" s="52">
        <v>222</v>
      </c>
      <c r="C12" s="53">
        <v>6</v>
      </c>
      <c r="D12" s="53">
        <v>108</v>
      </c>
      <c r="E12" s="53">
        <v>0</v>
      </c>
      <c r="F12" s="53">
        <v>6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1:29" s="5" customFormat="1" ht="20.95" customHeight="1" x14ac:dyDescent="0.25">
      <c r="A13" s="8">
        <v>8</v>
      </c>
      <c r="B13" s="52">
        <v>245</v>
      </c>
      <c r="C13" s="53">
        <v>7</v>
      </c>
      <c r="D13" s="53">
        <v>114</v>
      </c>
      <c r="E13" s="53">
        <v>1</v>
      </c>
      <c r="F13" s="53">
        <v>4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9" s="5" customFormat="1" ht="20.95" customHeight="1" x14ac:dyDescent="0.25">
      <c r="A14" s="8">
        <v>9</v>
      </c>
      <c r="B14" s="52">
        <v>201</v>
      </c>
      <c r="C14" s="53">
        <v>6</v>
      </c>
      <c r="D14" s="53">
        <v>89</v>
      </c>
      <c r="E14" s="53">
        <v>0</v>
      </c>
      <c r="F14" s="53">
        <v>4</v>
      </c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9" s="5" customFormat="1" ht="34.549999999999997" customHeight="1" x14ac:dyDescent="0.25">
      <c r="A15" s="17" t="s">
        <v>25</v>
      </c>
      <c r="B15" s="25">
        <f>SUM(B11:B14)</f>
        <v>879</v>
      </c>
      <c r="C15" s="25">
        <f t="shared" ref="C15:F15" si="0">SUM(C11:C14)</f>
        <v>25</v>
      </c>
      <c r="D15" s="25">
        <f t="shared" si="0"/>
        <v>408</v>
      </c>
      <c r="E15" s="25">
        <f t="shared" si="0"/>
        <v>1</v>
      </c>
      <c r="F15" s="18">
        <f t="shared" si="0"/>
        <v>19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9" s="5" customFormat="1" ht="18" customHeight="1" x14ac:dyDescent="0.25">
      <c r="A16" s="19"/>
      <c r="B16" s="20"/>
      <c r="C16" s="20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s="5" customFormat="1" ht="18" hidden="1" customHeight="1" x14ac:dyDescent="0.25">
      <c r="A17" s="4" t="s">
        <v>26</v>
      </c>
      <c r="B17" s="20"/>
      <c r="C17" s="20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1.3" hidden="1" customHeight="1" x14ac:dyDescent="0.25"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s="4" customFormat="1" ht="20.3" hidden="1" customHeight="1" x14ac:dyDescent="0.25">
      <c r="A19" s="85" t="s">
        <v>18</v>
      </c>
      <c r="B19" s="87" t="s">
        <v>27</v>
      </c>
      <c r="C19" s="87"/>
      <c r="D19" s="87" t="s">
        <v>28</v>
      </c>
      <c r="E19" s="87"/>
      <c r="F19" s="87" t="s">
        <v>29</v>
      </c>
      <c r="G19" s="87"/>
      <c r="H19" s="12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s="4" customFormat="1" ht="18" hidden="1" customHeight="1" x14ac:dyDescent="0.25">
      <c r="A20" s="86"/>
      <c r="B20" s="7" t="s">
        <v>30</v>
      </c>
      <c r="C20" s="7" t="s">
        <v>31</v>
      </c>
      <c r="D20" s="7" t="s">
        <v>30</v>
      </c>
      <c r="E20" s="7" t="s">
        <v>31</v>
      </c>
      <c r="F20" s="7" t="s">
        <v>30</v>
      </c>
      <c r="G20" s="7" t="s">
        <v>31</v>
      </c>
      <c r="H20" s="12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s="5" customFormat="1" ht="20.3" hidden="1" customHeight="1" x14ac:dyDescent="0.25">
      <c r="A21" s="8">
        <v>10</v>
      </c>
      <c r="B21" s="53"/>
      <c r="C21" s="53"/>
      <c r="D21" s="53"/>
      <c r="E21" s="53"/>
      <c r="F21" s="53"/>
      <c r="G21" s="53"/>
      <c r="I21" s="63" t="str">
        <f>IF(B11=B21+D21+F21,"","Đối chiếu lại bảng I.1")</f>
        <v>Đối chiếu lại bảng I.1</v>
      </c>
      <c r="J21" s="38"/>
      <c r="K21" s="38" t="str">
        <f>IF(B21+D21+F21=B11,B21+D21+F21, "Xem lại nhập số HS có mặt đến cuối HKI")</f>
        <v>Xem lại nhập số HS có mặt đến cuối HKI</v>
      </c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s="5" customFormat="1" ht="20.3" hidden="1" customHeight="1" x14ac:dyDescent="0.25">
      <c r="A22" s="8">
        <v>11</v>
      </c>
      <c r="B22" s="53"/>
      <c r="C22" s="53"/>
      <c r="D22" s="53"/>
      <c r="E22" s="53"/>
      <c r="F22" s="53"/>
      <c r="G22" s="53"/>
      <c r="I22" s="63" t="str">
        <f>IF(B13=B22+D22+F22,"","Đối chiếu lại bảng I.1")</f>
        <v>Đối chiếu lại bảng I.1</v>
      </c>
      <c r="J22" s="38"/>
      <c r="K22" s="38" t="str">
        <f>IF(B22+D22+F22=B13,B22+D22+F22, "Xem lại nhập số HS có mặt đến cuối HKI")</f>
        <v>Xem lại nhập số HS có mặt đến cuối HKI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s="5" customFormat="1" ht="20.3" hidden="1" customHeight="1" x14ac:dyDescent="0.25">
      <c r="A23" s="8">
        <v>12</v>
      </c>
      <c r="B23" s="53"/>
      <c r="C23" s="53"/>
      <c r="D23" s="53"/>
      <c r="E23" s="53"/>
      <c r="F23" s="53"/>
      <c r="G23" s="53"/>
      <c r="I23" s="63" t="str">
        <f>IF(B14=B23+D23+F23,"","Đối chiếu lại bảng I.1")</f>
        <v>Đối chiếu lại bảng I.1</v>
      </c>
      <c r="J23" s="38"/>
      <c r="K23" s="38" t="str">
        <f>IF(B23+D23+F23=B14,B23+D23+F23, "Xem lại nhập số HS có mặt đến cuối HKI")</f>
        <v>Xem lại nhập số HS có mặt đến cuối HKI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29" s="5" customFormat="1" ht="35.200000000000003" hidden="1" customHeight="1" x14ac:dyDescent="0.25">
      <c r="A24" s="17" t="s">
        <v>32</v>
      </c>
      <c r="B24" s="18">
        <f t="shared" ref="B24:G24" si="1">SUM(B21:B23)</f>
        <v>0</v>
      </c>
      <c r="C24" s="18">
        <f t="shared" si="1"/>
        <v>0</v>
      </c>
      <c r="D24" s="18">
        <f t="shared" si="1"/>
        <v>0</v>
      </c>
      <c r="E24" s="18">
        <f t="shared" si="1"/>
        <v>0</v>
      </c>
      <c r="F24" s="18">
        <f t="shared" si="1"/>
        <v>0</v>
      </c>
      <c r="G24" s="18">
        <f t="shared" si="1"/>
        <v>0</v>
      </c>
      <c r="I24" s="63" t="str">
        <f>IF(B15=B24+D24+F24,"","Đối chiếu lại bảng I.1")</f>
        <v>Đối chiếu lại bảng I.1</v>
      </c>
      <c r="J24" s="38"/>
      <c r="K24" s="63" t="str">
        <f>IF(B24+D24+F24=B15,B24+D24+F24, "Xem lại nhập số HS có mặt đến cuối HKI")</f>
        <v>Xem lại nhập số HS có mặt đến cuối HKI</v>
      </c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 spans="1:29" s="5" customFormat="1" ht="18" hidden="1" customHeight="1" x14ac:dyDescent="0.25">
      <c r="A25" s="19"/>
      <c r="B25" s="20"/>
      <c r="C25" s="20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 spans="1:29" ht="18" customHeight="1" x14ac:dyDescent="0.25">
      <c r="A26" s="78" t="s">
        <v>33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 spans="1:29" ht="14.25" customHeight="1" x14ac:dyDescent="0.25"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1:29" s="4" customFormat="1" ht="65.95" customHeight="1" x14ac:dyDescent="0.25">
      <c r="A28" s="7" t="s">
        <v>18</v>
      </c>
      <c r="B28" s="11" t="s">
        <v>34</v>
      </c>
      <c r="C28" s="11" t="s">
        <v>35</v>
      </c>
      <c r="D28" s="11" t="s">
        <v>36</v>
      </c>
      <c r="E28" s="11" t="s">
        <v>37</v>
      </c>
      <c r="F28" s="11" t="s">
        <v>38</v>
      </c>
      <c r="G28" s="11" t="s">
        <v>39</v>
      </c>
      <c r="H28" s="11" t="s">
        <v>40</v>
      </c>
      <c r="I28" s="11" t="s">
        <v>95</v>
      </c>
    </row>
    <row r="29" spans="1:29" s="5" customFormat="1" ht="24.75" customHeight="1" x14ac:dyDescent="0.25">
      <c r="A29" s="8">
        <v>6</v>
      </c>
      <c r="B29" s="53">
        <v>210</v>
      </c>
      <c r="C29" s="53">
        <v>1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211</v>
      </c>
      <c r="J29" s="63" t="str">
        <f>IF(I29=B11,"","Đối chiếu lại bảng I.1")</f>
        <v/>
      </c>
      <c r="K29" s="42"/>
    </row>
    <row r="30" spans="1:29" s="5" customFormat="1" ht="24.75" customHeight="1" x14ac:dyDescent="0.25">
      <c r="A30" s="8">
        <v>7</v>
      </c>
      <c r="B30" s="53">
        <v>221</v>
      </c>
      <c r="C30" s="53">
        <v>1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222</v>
      </c>
      <c r="J30" s="63"/>
      <c r="K30" s="42"/>
    </row>
    <row r="31" spans="1:29" s="5" customFormat="1" ht="24.75" customHeight="1" x14ac:dyDescent="0.25">
      <c r="A31" s="8">
        <v>8</v>
      </c>
      <c r="B31" s="53">
        <v>245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245</v>
      </c>
      <c r="J31" s="63"/>
      <c r="K31" s="42"/>
    </row>
    <row r="32" spans="1:29" ht="24.75" customHeight="1" x14ac:dyDescent="0.25">
      <c r="A32" s="8">
        <v>9</v>
      </c>
      <c r="B32" s="53">
        <v>202</v>
      </c>
      <c r="C32" s="53">
        <v>0</v>
      </c>
      <c r="D32" s="53">
        <v>0</v>
      </c>
      <c r="E32" s="53">
        <v>0</v>
      </c>
      <c r="F32" s="53">
        <v>0</v>
      </c>
      <c r="G32" s="53">
        <v>1</v>
      </c>
      <c r="H32" s="53">
        <v>0</v>
      </c>
      <c r="I32" s="53">
        <v>201</v>
      </c>
      <c r="J32" s="63" t="str">
        <f>IF(I32=B14,"","Đối chiếu lại bảng I.1")</f>
        <v/>
      </c>
      <c r="K32" s="42"/>
    </row>
    <row r="33" spans="1:12" ht="30.8" customHeight="1" x14ac:dyDescent="0.25">
      <c r="A33" s="17" t="s">
        <v>32</v>
      </c>
      <c r="B33" s="18">
        <f t="shared" ref="B33:I33" si="2">SUM(B29:B32)</f>
        <v>878</v>
      </c>
      <c r="C33" s="18">
        <f t="shared" si="2"/>
        <v>2</v>
      </c>
      <c r="D33" s="18">
        <f t="shared" si="2"/>
        <v>0</v>
      </c>
      <c r="E33" s="18">
        <f t="shared" si="2"/>
        <v>0</v>
      </c>
      <c r="F33" s="18">
        <f t="shared" si="2"/>
        <v>0</v>
      </c>
      <c r="G33" s="18">
        <f t="shared" si="2"/>
        <v>1</v>
      </c>
      <c r="H33" s="18"/>
      <c r="I33" s="18">
        <f t="shared" si="2"/>
        <v>879</v>
      </c>
      <c r="J33" s="63" t="str">
        <f>IF(I33=B15,"","Đối chiếu lại bảng I.1")</f>
        <v/>
      </c>
      <c r="K33" s="42"/>
    </row>
    <row r="34" spans="1:12" ht="19.5" customHeight="1" x14ac:dyDescent="0.25">
      <c r="G34" s="37" t="str">
        <f>'Hướng dẫn'!C17</f>
        <v>Tiên Phước, ngày 12 tháng 01 năm 2026</v>
      </c>
      <c r="H34" s="37"/>
    </row>
    <row r="35" spans="1:12" s="3" customFormat="1" ht="19.5" customHeight="1" x14ac:dyDescent="0.3">
      <c r="A35" s="2"/>
      <c r="B35" s="23" t="s">
        <v>41</v>
      </c>
      <c r="G35" s="23" t="s">
        <v>42</v>
      </c>
      <c r="H35" s="23"/>
    </row>
    <row r="36" spans="1:12" s="3" customFormat="1" ht="19.5" customHeight="1" x14ac:dyDescent="0.3">
      <c r="E36" s="2"/>
      <c r="F36" s="2"/>
      <c r="G36" s="2"/>
      <c r="H36" s="2"/>
      <c r="I36" s="2"/>
      <c r="J36" s="2"/>
      <c r="K36" s="2"/>
      <c r="L36" s="2"/>
    </row>
    <row r="37" spans="1:12" s="3" customFormat="1" ht="12.8" customHeight="1" x14ac:dyDescent="0.3"/>
    <row r="38" spans="1:12" s="3" customFormat="1" ht="19.5" customHeight="1" x14ac:dyDescent="0.3"/>
    <row r="39" spans="1:12" s="3" customFormat="1" ht="19.5" customHeight="1" x14ac:dyDescent="0.3"/>
    <row r="40" spans="1:12" s="3" customFormat="1" ht="19.5" customHeight="1" x14ac:dyDescent="0.3">
      <c r="B40" s="23" t="str">
        <f>'Hướng dẫn'!C15</f>
        <v>Lê Thị Hồng Vinh</v>
      </c>
      <c r="G40" s="23" t="str">
        <f>'Hướng dẫn'!C16</f>
        <v>Phạm Thị Túy Lanh</v>
      </c>
      <c r="H40" s="23"/>
    </row>
  </sheetData>
  <sheetProtection algorithmName="SHA-512" hashValue="45doim6+VbB0VJfBG1Gn+VymMWyk9t/p/yXFEgqgG/0chPG5oBZYFY0AMaB18ieiiGM0Btc7N2ZEBGE3ZqVafA==" saltValue="8TPUVPPi1vOnJ02JANHDgQ==" spinCount="100000" sheet="1" objects="1" scenarios="1"/>
  <mergeCells count="16">
    <mergeCell ref="E3:I3"/>
    <mergeCell ref="A9:A10"/>
    <mergeCell ref="A1:C1"/>
    <mergeCell ref="A2:C2"/>
    <mergeCell ref="E1:I1"/>
    <mergeCell ref="E2:I2"/>
    <mergeCell ref="A3:C3"/>
    <mergeCell ref="A19:A20"/>
    <mergeCell ref="B19:C19"/>
    <mergeCell ref="D19:E19"/>
    <mergeCell ref="F19:G19"/>
    <mergeCell ref="A4:G4"/>
    <mergeCell ref="A5:G5"/>
    <mergeCell ref="B9:B10"/>
    <mergeCell ref="C9:C10"/>
    <mergeCell ref="D9:F9"/>
  </mergeCells>
  <phoneticPr fontId="3" type="noConversion"/>
  <printOptions horizontalCentered="1"/>
  <pageMargins left="0" right="0" top="0" bottom="0" header="0" footer="0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topLeftCell="A18" workbookViewId="0">
      <selection activeCell="H21" sqref="H21:H24"/>
    </sheetView>
  </sheetViews>
  <sheetFormatPr defaultColWidth="9.125" defaultRowHeight="18.850000000000001" customHeight="1" x14ac:dyDescent="0.25"/>
  <cols>
    <col min="1" max="10" width="9.125" style="5"/>
    <col min="11" max="11" width="5.125" style="5" customWidth="1"/>
    <col min="12" max="12" width="9.125" style="42"/>
    <col min="13" max="16384" width="9.125" style="5"/>
  </cols>
  <sheetData>
    <row r="1" spans="1:12" s="1" customFormat="1" ht="18.850000000000001" hidden="1" customHeight="1" x14ac:dyDescent="0.2">
      <c r="A1" s="96" t="str">
        <f>'1. Tình hình'!A1</f>
        <v>ỦY BAN NHÂN DÂN XÃ TIÊN PHƯỚC</v>
      </c>
      <c r="B1" s="96"/>
      <c r="C1" s="96"/>
      <c r="D1" s="96"/>
      <c r="E1" s="96"/>
      <c r="F1" s="96" t="s">
        <v>13</v>
      </c>
      <c r="G1" s="96"/>
      <c r="H1" s="96"/>
      <c r="I1" s="96"/>
      <c r="J1" s="96"/>
      <c r="K1" s="96"/>
      <c r="L1" s="55"/>
    </row>
    <row r="2" spans="1:12" s="1" customFormat="1" ht="18.850000000000001" hidden="1" customHeight="1" x14ac:dyDescent="0.3">
      <c r="A2" s="101" t="str">
        <f>'1. Tình hình'!A2</f>
        <v>Trường THCS Lý Tự Trọng</v>
      </c>
      <c r="B2" s="101"/>
      <c r="C2" s="101"/>
      <c r="D2" s="101"/>
      <c r="E2" s="101"/>
      <c r="F2" s="96" t="s">
        <v>14</v>
      </c>
      <c r="G2" s="96"/>
      <c r="H2" s="96"/>
      <c r="I2" s="96"/>
      <c r="J2" s="96"/>
      <c r="K2" s="96"/>
      <c r="L2" s="55"/>
    </row>
    <row r="3" spans="1:12" s="1" customFormat="1" ht="8.1999999999999993" hidden="1" customHeight="1" x14ac:dyDescent="0.2">
      <c r="A3" s="14"/>
      <c r="B3" s="14"/>
      <c r="C3" s="40" t="s">
        <v>45</v>
      </c>
      <c r="D3" s="14"/>
      <c r="E3" s="14"/>
      <c r="F3" s="102" t="s">
        <v>46</v>
      </c>
      <c r="G3" s="96"/>
      <c r="H3" s="96"/>
      <c r="I3" s="96"/>
      <c r="J3" s="96"/>
      <c r="K3" s="96"/>
      <c r="L3" s="55"/>
    </row>
    <row r="4" spans="1:12" s="1" customFormat="1" ht="16.55" hidden="1" customHeight="1" x14ac:dyDescent="0.2">
      <c r="A4" s="14"/>
      <c r="B4" s="14"/>
      <c r="C4" s="40" t="str">
        <f>"NĂM HỌC "&amp;'Hướng dẫn'!C14</f>
        <v>NĂM HỌC 2025-2026</v>
      </c>
      <c r="D4" s="14"/>
      <c r="E4" s="14"/>
      <c r="F4" s="40"/>
      <c r="G4" s="14"/>
      <c r="H4" s="14"/>
      <c r="I4" s="14"/>
      <c r="J4" s="14"/>
      <c r="K4" s="14"/>
      <c r="L4" s="55"/>
    </row>
    <row r="5" spans="1:12" s="1" customFormat="1" ht="16.55" hidden="1" customHeight="1" x14ac:dyDescent="0.2">
      <c r="A5" s="14"/>
      <c r="B5" s="14"/>
      <c r="C5" s="40"/>
      <c r="D5" s="14"/>
      <c r="E5" s="14"/>
      <c r="F5" s="40"/>
      <c r="G5" s="14"/>
      <c r="H5" s="14"/>
      <c r="I5" s="14"/>
      <c r="J5" s="14"/>
      <c r="K5" s="14"/>
      <c r="L5" s="55"/>
    </row>
    <row r="6" spans="1:12" s="3" customFormat="1" ht="18.850000000000001" customHeight="1" x14ac:dyDescent="0.3">
      <c r="A6" s="2" t="s">
        <v>47</v>
      </c>
      <c r="L6" s="56"/>
    </row>
    <row r="7" spans="1:12" ht="18.850000000000001" customHeight="1" x14ac:dyDescent="0.25">
      <c r="A7" s="78" t="s">
        <v>48</v>
      </c>
      <c r="K7" s="6"/>
    </row>
    <row r="8" spans="1:12" ht="18.850000000000001" customHeight="1" x14ac:dyDescent="0.25">
      <c r="K8" s="6"/>
    </row>
    <row r="9" spans="1:12" ht="18.850000000000001" customHeight="1" x14ac:dyDescent="0.25">
      <c r="B9" s="85" t="s">
        <v>18</v>
      </c>
      <c r="C9" s="89" t="s">
        <v>49</v>
      </c>
      <c r="D9" s="91"/>
      <c r="E9" s="89" t="s">
        <v>50</v>
      </c>
      <c r="F9" s="91"/>
      <c r="G9" s="89" t="s">
        <v>51</v>
      </c>
      <c r="H9" s="91"/>
      <c r="I9" s="89" t="s">
        <v>52</v>
      </c>
      <c r="J9" s="91"/>
      <c r="L9" s="98" t="s">
        <v>53</v>
      </c>
    </row>
    <row r="10" spans="1:12" ht="18.850000000000001" customHeight="1" x14ac:dyDescent="0.25">
      <c r="B10" s="86"/>
      <c r="C10" s="7" t="s">
        <v>54</v>
      </c>
      <c r="D10" s="7" t="s">
        <v>55</v>
      </c>
      <c r="E10" s="7" t="s">
        <v>54</v>
      </c>
      <c r="F10" s="7" t="s">
        <v>55</v>
      </c>
      <c r="G10" s="7" t="s">
        <v>54</v>
      </c>
      <c r="H10" s="7" t="s">
        <v>55</v>
      </c>
      <c r="I10" s="7" t="s">
        <v>54</v>
      </c>
      <c r="J10" s="7" t="s">
        <v>55</v>
      </c>
      <c r="L10" s="99"/>
    </row>
    <row r="11" spans="1:12" ht="22.6" customHeight="1" x14ac:dyDescent="0.25">
      <c r="B11" s="8">
        <v>6</v>
      </c>
      <c r="C11" s="54">
        <v>207</v>
      </c>
      <c r="D11" s="10">
        <f>IF(C11="","",C11/$L11)</f>
        <v>0.98104265402843605</v>
      </c>
      <c r="E11" s="54">
        <v>4</v>
      </c>
      <c r="F11" s="10">
        <f>IF(E11="","",E11/$L11)</f>
        <v>1.8957345971563982E-2</v>
      </c>
      <c r="G11" s="54">
        <v>0</v>
      </c>
      <c r="H11" s="10">
        <f>IF(G11="","",G11/$L11)</f>
        <v>0</v>
      </c>
      <c r="I11" s="54">
        <v>0</v>
      </c>
      <c r="J11" s="10">
        <f>IF(I11="","",I11/$L11)</f>
        <v>0</v>
      </c>
      <c r="L11" s="59">
        <f>C11+E11+G11+I11</f>
        <v>211</v>
      </c>
    </row>
    <row r="12" spans="1:12" ht="22.6" customHeight="1" x14ac:dyDescent="0.25">
      <c r="B12" s="8">
        <v>7</v>
      </c>
      <c r="C12" s="54">
        <v>219</v>
      </c>
      <c r="D12" s="10">
        <f>IF(C12="","",C12/$L12)</f>
        <v>0.98648648648648651</v>
      </c>
      <c r="E12" s="54">
        <v>3</v>
      </c>
      <c r="F12" s="10">
        <f>IF(E12="","",E12/$L12)</f>
        <v>1.3513513513513514E-2</v>
      </c>
      <c r="G12" s="54">
        <v>0</v>
      </c>
      <c r="H12" s="10">
        <f>IF(G12="","",G12/$L12)</f>
        <v>0</v>
      </c>
      <c r="I12" s="54">
        <v>0</v>
      </c>
      <c r="J12" s="10">
        <f>IF(I12="","",I12/$L12)</f>
        <v>0</v>
      </c>
      <c r="L12" s="59">
        <f>C12+E12+G12+I12</f>
        <v>222</v>
      </c>
    </row>
    <row r="13" spans="1:12" ht="22.6" customHeight="1" x14ac:dyDescent="0.25">
      <c r="B13" s="8">
        <v>8</v>
      </c>
      <c r="C13" s="54">
        <v>237</v>
      </c>
      <c r="D13" s="10">
        <f>IF(C13="","",C13/$L13)</f>
        <v>0.96734693877551026</v>
      </c>
      <c r="E13" s="54">
        <v>8</v>
      </c>
      <c r="F13" s="10">
        <f>IF(E13="","",E13/$L13)</f>
        <v>3.2653061224489799E-2</v>
      </c>
      <c r="G13" s="54">
        <v>0</v>
      </c>
      <c r="H13" s="10">
        <f>IF(G13="","",G13/$L13)</f>
        <v>0</v>
      </c>
      <c r="I13" s="54">
        <v>0</v>
      </c>
      <c r="J13" s="10">
        <f>IF(I13="","",I13/$L13)</f>
        <v>0</v>
      </c>
      <c r="L13" s="59">
        <f>C13+E13+G13+I13</f>
        <v>245</v>
      </c>
    </row>
    <row r="14" spans="1:12" ht="22.6" customHeight="1" x14ac:dyDescent="0.25">
      <c r="B14" s="8">
        <v>9</v>
      </c>
      <c r="C14" s="54">
        <v>197</v>
      </c>
      <c r="D14" s="10">
        <f>IF(C14="","",C14/$L14)</f>
        <v>0.98009950248756217</v>
      </c>
      <c r="E14" s="54">
        <v>4</v>
      </c>
      <c r="F14" s="10">
        <f>IF(E14="","",E14/$L14)</f>
        <v>1.9900497512437811E-2</v>
      </c>
      <c r="G14" s="54">
        <v>0</v>
      </c>
      <c r="H14" s="10">
        <f>IF(G14="","",G14/$L14)</f>
        <v>0</v>
      </c>
      <c r="I14" s="54">
        <v>0</v>
      </c>
      <c r="J14" s="10">
        <f>IF(I14="","",I14/$L14)</f>
        <v>0</v>
      </c>
      <c r="L14" s="59">
        <f>C14+E14+G14+I14</f>
        <v>201</v>
      </c>
    </row>
    <row r="15" spans="1:12" ht="32.25" customHeight="1" x14ac:dyDescent="0.25">
      <c r="B15" s="11" t="s">
        <v>32</v>
      </c>
      <c r="C15" s="9">
        <f>SUM(C11:C14)</f>
        <v>860</v>
      </c>
      <c r="D15" s="10">
        <f>IF(C15=0,"",C15/$L15)</f>
        <v>0.97838452787258245</v>
      </c>
      <c r="E15" s="9">
        <f>SUM(E11:E14)</f>
        <v>19</v>
      </c>
      <c r="F15" s="10">
        <f>IF(E15=0,"",E15/$L15)</f>
        <v>2.1615472127417521E-2</v>
      </c>
      <c r="G15" s="9">
        <f>SUM(G11:G14)</f>
        <v>0</v>
      </c>
      <c r="H15" s="10" t="str">
        <f>IF(G15=0,"",G15/$L15)</f>
        <v/>
      </c>
      <c r="I15" s="9">
        <f>SUM(I11:I14)</f>
        <v>0</v>
      </c>
      <c r="J15" s="10" t="str">
        <f>IF(I15=0,"",I15/$L15)</f>
        <v/>
      </c>
      <c r="K15" s="4"/>
      <c r="L15" s="59">
        <f>C15+E15+G15+I15</f>
        <v>879</v>
      </c>
    </row>
    <row r="17" spans="1:13" ht="18.850000000000001" customHeight="1" x14ac:dyDescent="0.25">
      <c r="A17" s="78" t="s">
        <v>56</v>
      </c>
    </row>
    <row r="19" spans="1:13" s="12" customFormat="1" ht="18.850000000000001" customHeight="1" x14ac:dyDescent="0.2">
      <c r="A19" s="85" t="s">
        <v>18</v>
      </c>
      <c r="B19" s="103" t="s">
        <v>57</v>
      </c>
      <c r="C19" s="91"/>
      <c r="D19" s="89" t="s">
        <v>50</v>
      </c>
      <c r="E19" s="91"/>
      <c r="F19" s="89" t="s">
        <v>51</v>
      </c>
      <c r="G19" s="91"/>
      <c r="H19" s="89" t="s">
        <v>52</v>
      </c>
      <c r="I19" s="91"/>
      <c r="J19" s="89"/>
      <c r="K19" s="91"/>
      <c r="L19" s="98" t="s">
        <v>53</v>
      </c>
    </row>
    <row r="20" spans="1:13" s="12" customFormat="1" ht="18.850000000000001" customHeight="1" x14ac:dyDescent="0.2">
      <c r="A20" s="86"/>
      <c r="B20" s="7" t="s">
        <v>54</v>
      </c>
      <c r="C20" s="7" t="s">
        <v>55</v>
      </c>
      <c r="D20" s="7" t="s">
        <v>54</v>
      </c>
      <c r="E20" s="7" t="s">
        <v>55</v>
      </c>
      <c r="F20" s="7" t="s">
        <v>54</v>
      </c>
      <c r="G20" s="7" t="s">
        <v>55</v>
      </c>
      <c r="H20" s="7" t="s">
        <v>54</v>
      </c>
      <c r="I20" s="7" t="s">
        <v>55</v>
      </c>
      <c r="J20" s="89"/>
      <c r="K20" s="91"/>
      <c r="L20" s="99"/>
    </row>
    <row r="21" spans="1:13" ht="23.25" customHeight="1" x14ac:dyDescent="0.3">
      <c r="A21" s="8">
        <v>6</v>
      </c>
      <c r="B21" s="54">
        <v>60</v>
      </c>
      <c r="C21" s="10">
        <f>IF(B21="","",B21/$L21)</f>
        <v>0.28436018957345971</v>
      </c>
      <c r="D21" s="54">
        <v>67</v>
      </c>
      <c r="E21" s="10">
        <f>IF(D21="","",D21/$L21)</f>
        <v>0.31753554502369669</v>
      </c>
      <c r="F21" s="54">
        <v>63</v>
      </c>
      <c r="G21" s="10">
        <f>IF(F21="","",F21/$L21)</f>
        <v>0.29857819905213268</v>
      </c>
      <c r="H21" s="54">
        <v>21</v>
      </c>
      <c r="I21" s="10">
        <f>IF(H21="","",H21/$L21)</f>
        <v>9.9526066350710901E-2</v>
      </c>
      <c r="J21" s="89"/>
      <c r="K21" s="91"/>
      <c r="L21" s="59">
        <f>B21+D21+F21+H21+J21</f>
        <v>211</v>
      </c>
      <c r="M21" s="67" t="str">
        <f>IF(L11=L21,"","Đối chiếu lại tổng số ở bảng xếp loại hạnh kiểm")</f>
        <v/>
      </c>
    </row>
    <row r="22" spans="1:13" ht="23.25" customHeight="1" x14ac:dyDescent="0.3">
      <c r="A22" s="8">
        <v>7</v>
      </c>
      <c r="B22" s="54">
        <v>64</v>
      </c>
      <c r="C22" s="10">
        <f>IF(B22="","",B22/$L22)</f>
        <v>0.28828828828828829</v>
      </c>
      <c r="D22" s="54">
        <v>82</v>
      </c>
      <c r="E22" s="10">
        <f>IF(D22="","",D22/$L22)</f>
        <v>0.36936936936936937</v>
      </c>
      <c r="F22" s="54">
        <v>59</v>
      </c>
      <c r="G22" s="10">
        <f>IF(F22="","",F22/$L22)</f>
        <v>0.26576576576576577</v>
      </c>
      <c r="H22" s="54">
        <v>17</v>
      </c>
      <c r="I22" s="10">
        <f t="shared" ref="I22" si="0">IF(H22="","",H22/$L22)</f>
        <v>7.6576576576576572E-2</v>
      </c>
      <c r="J22" s="89"/>
      <c r="K22" s="91"/>
      <c r="L22" s="59">
        <f>B22+D22+F22+H22+J22</f>
        <v>222</v>
      </c>
      <c r="M22" s="67" t="str">
        <f>IF(L12=L22,"","Đối chiếu lại tổng số ở bảng xếp loại hạnh kiểm")</f>
        <v/>
      </c>
    </row>
    <row r="23" spans="1:13" ht="23.25" customHeight="1" x14ac:dyDescent="0.3">
      <c r="A23" s="8">
        <v>8</v>
      </c>
      <c r="B23" s="54">
        <v>70</v>
      </c>
      <c r="C23" s="10">
        <f>IF(B23="","",B23/$L23)</f>
        <v>0.2857142857142857</v>
      </c>
      <c r="D23" s="54">
        <v>81</v>
      </c>
      <c r="E23" s="10">
        <f>IF(D23="","",D23/$L23)</f>
        <v>0.33061224489795921</v>
      </c>
      <c r="F23" s="54">
        <v>76</v>
      </c>
      <c r="G23" s="10">
        <f>IF(F23="","",F23/$L23)</f>
        <v>0.31020408163265306</v>
      </c>
      <c r="H23" s="54">
        <v>18</v>
      </c>
      <c r="I23" s="10">
        <f t="shared" ref="I23:I24" si="1">IF(H23="","",H23/$L23)</f>
        <v>7.3469387755102047E-2</v>
      </c>
      <c r="J23" s="89"/>
      <c r="K23" s="91"/>
      <c r="L23" s="59">
        <f>B23+D23+F23+H23+J23</f>
        <v>245</v>
      </c>
      <c r="M23" s="67" t="str">
        <f>IF(L13=L23,"","Đối chiếu lại tổng số ở bảng xếp loại hạnh kiểm")</f>
        <v/>
      </c>
    </row>
    <row r="24" spans="1:13" ht="23.25" customHeight="1" x14ac:dyDescent="0.3">
      <c r="A24" s="8">
        <v>9</v>
      </c>
      <c r="B24" s="54">
        <v>65</v>
      </c>
      <c r="C24" s="10">
        <f>IF(B24="","",B24/$L24)</f>
        <v>0.32338308457711445</v>
      </c>
      <c r="D24" s="54">
        <v>63</v>
      </c>
      <c r="E24" s="10">
        <f>IF(D24="","",D24/$L24)</f>
        <v>0.31343283582089554</v>
      </c>
      <c r="F24" s="54">
        <v>60</v>
      </c>
      <c r="G24" s="10">
        <f>IF(F24="","",F24/$L24)</f>
        <v>0.29850746268656714</v>
      </c>
      <c r="H24" s="54">
        <v>13</v>
      </c>
      <c r="I24" s="10">
        <f t="shared" si="1"/>
        <v>6.4676616915422883E-2</v>
      </c>
      <c r="J24" s="89"/>
      <c r="K24" s="91"/>
      <c r="L24" s="59">
        <f>B24+D24+F24+H24+J24</f>
        <v>201</v>
      </c>
      <c r="M24" s="67" t="str">
        <f>IF(L14=L24,"","Đối chiếu lại tổng số ở bảng xếp loại hạnh kiểm")</f>
        <v/>
      </c>
    </row>
    <row r="25" spans="1:13" ht="31.6" customHeight="1" x14ac:dyDescent="0.3">
      <c r="A25" s="11" t="s">
        <v>32</v>
      </c>
      <c r="B25" s="9">
        <f>SUM(B21:B24)</f>
        <v>259</v>
      </c>
      <c r="C25" s="10">
        <f>IF(B25=0,"",B25/$L25)</f>
        <v>0.29465301478953354</v>
      </c>
      <c r="D25" s="9">
        <f>SUM(D21:D24)</f>
        <v>293</v>
      </c>
      <c r="E25" s="10">
        <f>IF(D25=0,"",D25/$L25)</f>
        <v>0.33333333333333331</v>
      </c>
      <c r="F25" s="9">
        <f>SUM(F21:F24)</f>
        <v>258</v>
      </c>
      <c r="G25" s="10">
        <f>IF(F25=0,"",F25/$L25)</f>
        <v>0.29351535836177473</v>
      </c>
      <c r="H25" s="9">
        <f>SUM(H21:H24)</f>
        <v>69</v>
      </c>
      <c r="I25" s="10">
        <f>IF(H25=0,"",H25/$L25)</f>
        <v>7.8498293515358364E-2</v>
      </c>
      <c r="J25" s="89"/>
      <c r="K25" s="91"/>
      <c r="L25" s="59">
        <f>B25+D25+F25+H25+J25</f>
        <v>879</v>
      </c>
      <c r="M25" s="67" t="str">
        <f>IF(L15=L25,"","Đối chiếu lại tổng số ở bảng xếp loại hạnh kiểm")</f>
        <v/>
      </c>
    </row>
    <row r="27" spans="1:13" s="13" customFormat="1" ht="18.850000000000001" customHeight="1" x14ac:dyDescent="0.25">
      <c r="G27" s="37"/>
      <c r="I27" s="20" t="str">
        <f>'Hướng dẫn'!C17</f>
        <v>Tiên Phước, ngày 12 tháng 01 năm 2026</v>
      </c>
      <c r="L27" s="57"/>
    </row>
    <row r="28" spans="1:13" s="3" customFormat="1" ht="18.850000000000001" customHeight="1" x14ac:dyDescent="0.3">
      <c r="A28" s="2"/>
      <c r="B28" s="23" t="s">
        <v>41</v>
      </c>
      <c r="G28" s="23"/>
      <c r="H28" s="23"/>
      <c r="I28" s="23" t="s">
        <v>42</v>
      </c>
      <c r="L28" s="56"/>
    </row>
    <row r="29" spans="1:13" s="13" customFormat="1" ht="18.850000000000001" customHeight="1" x14ac:dyDescent="0.25">
      <c r="E29" s="1"/>
      <c r="F29" s="1"/>
      <c r="G29" s="1"/>
      <c r="H29" s="1"/>
      <c r="I29" s="1"/>
      <c r="J29" s="1"/>
      <c r="K29" s="1"/>
      <c r="L29" s="57"/>
    </row>
    <row r="30" spans="1:13" s="13" customFormat="1" ht="18.850000000000001" customHeight="1" x14ac:dyDescent="0.25">
      <c r="L30" s="57"/>
    </row>
    <row r="31" spans="1:13" s="13" customFormat="1" ht="18.850000000000001" customHeight="1" x14ac:dyDescent="0.25">
      <c r="L31" s="57"/>
    </row>
    <row r="32" spans="1:13" s="13" customFormat="1" ht="18.850000000000001" customHeight="1" x14ac:dyDescent="0.25">
      <c r="L32" s="57"/>
    </row>
    <row r="33" spans="1:14" s="13" customFormat="1" ht="18.850000000000001" customHeight="1" x14ac:dyDescent="0.25">
      <c r="L33" s="57"/>
    </row>
    <row r="34" spans="1:14" s="60" customFormat="1" ht="22.6" customHeight="1" x14ac:dyDescent="0.2">
      <c r="B34" s="60" t="str">
        <f>'Hướng dẫn'!C15</f>
        <v>Lê Thị Hồng Vinh</v>
      </c>
      <c r="I34" s="60" t="str">
        <f>'Hướng dẫn'!C16</f>
        <v>Phạm Thị Túy Lanh</v>
      </c>
      <c r="L34" s="61"/>
    </row>
    <row r="36" spans="1:14" s="13" customFormat="1" ht="18.850000000000001" customHeight="1" x14ac:dyDescent="0.25">
      <c r="A36" s="21"/>
      <c r="D36" s="22"/>
      <c r="E36" s="22"/>
      <c r="F36" s="22"/>
      <c r="G36" s="97"/>
      <c r="H36" s="97"/>
      <c r="I36" s="97"/>
      <c r="J36" s="97"/>
      <c r="K36" s="97"/>
      <c r="L36" s="57"/>
    </row>
    <row r="37" spans="1:14" s="13" customFormat="1" ht="18.850000000000001" customHeight="1" x14ac:dyDescent="0.25">
      <c r="D37" s="21"/>
      <c r="E37" s="21"/>
      <c r="F37" s="21"/>
      <c r="G37" s="100"/>
      <c r="H37" s="100"/>
      <c r="I37" s="100"/>
      <c r="J37" s="100"/>
      <c r="K37" s="100"/>
      <c r="L37" s="58"/>
      <c r="M37" s="21"/>
      <c r="N37" s="21"/>
    </row>
    <row r="38" spans="1:14" s="13" customFormat="1" ht="18.850000000000001" customHeight="1" x14ac:dyDescent="0.25">
      <c r="D38" s="22"/>
      <c r="E38" s="22"/>
      <c r="F38" s="22"/>
      <c r="G38" s="97"/>
      <c r="H38" s="97"/>
      <c r="I38" s="97"/>
      <c r="J38" s="97"/>
      <c r="K38" s="97"/>
      <c r="L38" s="57"/>
    </row>
  </sheetData>
  <sheetProtection algorithmName="SHA-512" hashValue="OtOSWMxyEMom+OK+WuclP5iIZjDQQoHAvts1Q7ZhVIdOxTziIpmUx0DTUHw4NxJDjNLwMoQzdpCzgCIIwit39g==" saltValue="DUztlTD8ZnHZc4rhHixN2A==" spinCount="100000" sheet="1" objects="1" scenarios="1"/>
  <mergeCells count="27">
    <mergeCell ref="A1:E1"/>
    <mergeCell ref="A2:E2"/>
    <mergeCell ref="F3:K3"/>
    <mergeCell ref="A19:A20"/>
    <mergeCell ref="B19:C19"/>
    <mergeCell ref="E9:F9"/>
    <mergeCell ref="F1:K1"/>
    <mergeCell ref="B9:B10"/>
    <mergeCell ref="L9:L10"/>
    <mergeCell ref="L19:L20"/>
    <mergeCell ref="G9:H9"/>
    <mergeCell ref="F2:K2"/>
    <mergeCell ref="G37:K37"/>
    <mergeCell ref="G36:K36"/>
    <mergeCell ref="G38:K38"/>
    <mergeCell ref="I9:J9"/>
    <mergeCell ref="J19:K19"/>
    <mergeCell ref="H19:I19"/>
    <mergeCell ref="D19:E19"/>
    <mergeCell ref="F19:G19"/>
    <mergeCell ref="C9:D9"/>
    <mergeCell ref="J20:K20"/>
    <mergeCell ref="J21:K21"/>
    <mergeCell ref="J23:K23"/>
    <mergeCell ref="J24:K24"/>
    <mergeCell ref="J25:K25"/>
    <mergeCell ref="J22:K22"/>
  </mergeCells>
  <phoneticPr fontId="3" type="noConversion"/>
  <printOptions horizontalCentered="1"/>
  <pageMargins left="0" right="0" top="0" bottom="0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"/>
  <sheetViews>
    <sheetView topLeftCell="A24" workbookViewId="0">
      <selection activeCell="B28" sqref="B28"/>
    </sheetView>
  </sheetViews>
  <sheetFormatPr defaultColWidth="9.125" defaultRowHeight="18.850000000000001" customHeight="1" x14ac:dyDescent="0.25"/>
  <cols>
    <col min="1" max="10" width="9.125" style="5"/>
    <col min="11" max="11" width="4" style="5" customWidth="1"/>
    <col min="12" max="12" width="9.125" style="42"/>
    <col min="13" max="16384" width="9.125" style="5"/>
  </cols>
  <sheetData>
    <row r="1" spans="1:12" s="1" customFormat="1" ht="18.850000000000001" hidden="1" customHeight="1" x14ac:dyDescent="0.2">
      <c r="A1" s="96" t="s">
        <v>58</v>
      </c>
      <c r="B1" s="96"/>
      <c r="C1" s="96"/>
      <c r="D1" s="96"/>
      <c r="E1" s="96"/>
      <c r="F1" s="96" t="s">
        <v>13</v>
      </c>
      <c r="G1" s="96"/>
      <c r="H1" s="96"/>
      <c r="I1" s="96"/>
      <c r="J1" s="96"/>
      <c r="K1" s="96"/>
      <c r="L1" s="55"/>
    </row>
    <row r="2" spans="1:12" s="1" customFormat="1" ht="18.850000000000001" hidden="1" customHeight="1" x14ac:dyDescent="0.3">
      <c r="A2" s="101" t="str">
        <f>'1. Tình hình'!A2:C2</f>
        <v>Trường THCS Lý Tự Trọng</v>
      </c>
      <c r="B2" s="101"/>
      <c r="C2" s="101"/>
      <c r="D2" s="101"/>
      <c r="E2" s="101"/>
      <c r="F2" s="96" t="s">
        <v>14</v>
      </c>
      <c r="G2" s="96"/>
      <c r="H2" s="96"/>
      <c r="I2" s="96"/>
      <c r="J2" s="96"/>
      <c r="K2" s="96"/>
      <c r="L2" s="55"/>
    </row>
    <row r="3" spans="1:12" s="1" customFormat="1" ht="8.1999999999999993" hidden="1" customHeight="1" x14ac:dyDescent="0.2">
      <c r="A3" s="14"/>
      <c r="B3" s="14"/>
      <c r="C3" s="40" t="s">
        <v>45</v>
      </c>
      <c r="D3" s="14"/>
      <c r="E3" s="14"/>
      <c r="F3" s="102" t="s">
        <v>46</v>
      </c>
      <c r="G3" s="96"/>
      <c r="H3" s="96"/>
      <c r="I3" s="96"/>
      <c r="J3" s="96"/>
      <c r="K3" s="96"/>
      <c r="L3" s="55"/>
    </row>
    <row r="4" spans="1:12" s="1" customFormat="1" ht="16.55" hidden="1" customHeight="1" x14ac:dyDescent="0.2">
      <c r="A4" s="14"/>
      <c r="B4" s="14"/>
      <c r="C4" s="40" t="str">
        <f>"NĂM HỌC "&amp;'Hướng dẫn'!C14</f>
        <v>NĂM HỌC 2025-2026</v>
      </c>
      <c r="D4" s="14"/>
      <c r="E4" s="14"/>
      <c r="F4" s="40"/>
      <c r="G4" s="14"/>
      <c r="H4" s="14"/>
      <c r="I4" s="14"/>
      <c r="J4" s="14"/>
      <c r="K4" s="14"/>
      <c r="L4" s="55"/>
    </row>
    <row r="5" spans="1:12" s="1" customFormat="1" ht="16.55" hidden="1" customHeight="1" x14ac:dyDescent="0.2">
      <c r="A5" s="14"/>
      <c r="B5" s="14"/>
      <c r="C5" s="40"/>
      <c r="D5" s="14"/>
      <c r="E5" s="14"/>
      <c r="F5" s="40"/>
      <c r="G5" s="14"/>
      <c r="H5" s="14"/>
      <c r="I5" s="14"/>
      <c r="J5" s="14"/>
      <c r="K5" s="14"/>
      <c r="L5" s="55"/>
    </row>
    <row r="6" spans="1:12" s="3" customFormat="1" ht="18.850000000000001" customHeight="1" x14ac:dyDescent="0.3">
      <c r="A6" s="2" t="s">
        <v>59</v>
      </c>
      <c r="L6" s="56"/>
    </row>
    <row r="7" spans="1:12" ht="18.850000000000001" customHeight="1" x14ac:dyDescent="0.25">
      <c r="A7" s="78" t="s">
        <v>48</v>
      </c>
      <c r="K7" s="69"/>
    </row>
    <row r="8" spans="1:12" ht="18.850000000000001" customHeight="1" x14ac:dyDescent="0.25">
      <c r="K8" s="69"/>
    </row>
    <row r="9" spans="1:12" ht="18.850000000000001" customHeight="1" x14ac:dyDescent="0.25">
      <c r="B9" s="85" t="s">
        <v>18</v>
      </c>
      <c r="C9" s="89" t="s">
        <v>49</v>
      </c>
      <c r="D9" s="91"/>
      <c r="E9" s="89" t="s">
        <v>50</v>
      </c>
      <c r="F9" s="91"/>
      <c r="G9" s="89" t="s">
        <v>51</v>
      </c>
      <c r="H9" s="91"/>
      <c r="I9" s="89" t="s">
        <v>52</v>
      </c>
      <c r="J9" s="91"/>
      <c r="L9" s="98" t="s">
        <v>53</v>
      </c>
    </row>
    <row r="10" spans="1:12" ht="18.850000000000001" customHeight="1" x14ac:dyDescent="0.25">
      <c r="B10" s="86"/>
      <c r="C10" s="7" t="s">
        <v>54</v>
      </c>
      <c r="D10" s="7" t="s">
        <v>55</v>
      </c>
      <c r="E10" s="7" t="s">
        <v>54</v>
      </c>
      <c r="F10" s="7" t="s">
        <v>55</v>
      </c>
      <c r="G10" s="7" t="s">
        <v>54</v>
      </c>
      <c r="H10" s="7" t="s">
        <v>55</v>
      </c>
      <c r="I10" s="7" t="s">
        <v>54</v>
      </c>
      <c r="J10" s="7" t="s">
        <v>55</v>
      </c>
      <c r="L10" s="99"/>
    </row>
    <row r="11" spans="1:12" ht="22.6" customHeight="1" x14ac:dyDescent="0.25">
      <c r="B11" s="8">
        <v>6</v>
      </c>
      <c r="C11" s="54">
        <v>0</v>
      </c>
      <c r="D11" s="10" t="e">
        <f>IF(C11="","",C11/$L11)</f>
        <v>#DIV/0!</v>
      </c>
      <c r="E11" s="54">
        <v>0</v>
      </c>
      <c r="F11" s="10" t="e">
        <f>IF(E11="","",E11/$L11)</f>
        <v>#DIV/0!</v>
      </c>
      <c r="G11" s="54">
        <v>0</v>
      </c>
      <c r="H11" s="10" t="e">
        <f>IF(G11="","",G11/$L11)</f>
        <v>#DIV/0!</v>
      </c>
      <c r="I11" s="54">
        <v>0</v>
      </c>
      <c r="J11" s="10" t="e">
        <f>IF(I11="","",I11/$L11)</f>
        <v>#DIV/0!</v>
      </c>
      <c r="L11" s="59">
        <f>C11+E11+G11+I11</f>
        <v>0</v>
      </c>
    </row>
    <row r="12" spans="1:12" ht="22.6" customHeight="1" x14ac:dyDescent="0.25">
      <c r="B12" s="8">
        <v>7</v>
      </c>
      <c r="C12" s="54">
        <v>0</v>
      </c>
      <c r="D12" s="10" t="e">
        <f>IF(C12="","",C12/$L12)</f>
        <v>#DIV/0!</v>
      </c>
      <c r="E12" s="54">
        <v>0</v>
      </c>
      <c r="F12" s="10" t="e">
        <f>IF(E12="","",E12/$L12)</f>
        <v>#DIV/0!</v>
      </c>
      <c r="G12" s="54">
        <v>0</v>
      </c>
      <c r="H12" s="10" t="e">
        <f>IF(G12="","",G12/$L12)</f>
        <v>#DIV/0!</v>
      </c>
      <c r="I12" s="54">
        <v>0</v>
      </c>
      <c r="J12" s="10" t="e">
        <f>IF(I12="","",I12/$L12)</f>
        <v>#DIV/0!</v>
      </c>
      <c r="L12" s="59">
        <f>C12+E12+G12+I12</f>
        <v>0</v>
      </c>
    </row>
    <row r="13" spans="1:12" ht="22.6" customHeight="1" x14ac:dyDescent="0.25">
      <c r="B13" s="8">
        <v>8</v>
      </c>
      <c r="C13" s="54">
        <v>1</v>
      </c>
      <c r="D13" s="10">
        <f>IF(C13="","",C13/$L13)</f>
        <v>1</v>
      </c>
      <c r="E13" s="54">
        <v>0</v>
      </c>
      <c r="F13" s="10">
        <f>IF(E13="","",E13/$L13)</f>
        <v>0</v>
      </c>
      <c r="G13" s="54">
        <v>0</v>
      </c>
      <c r="H13" s="10">
        <f>IF(G13="","",G13/$L13)</f>
        <v>0</v>
      </c>
      <c r="I13" s="54">
        <v>0</v>
      </c>
      <c r="J13" s="10">
        <f>IF(I13="","",I13/$L13)</f>
        <v>0</v>
      </c>
      <c r="L13" s="59">
        <f>C13+E13+G13+I13</f>
        <v>1</v>
      </c>
    </row>
    <row r="14" spans="1:12" ht="22.6" customHeight="1" x14ac:dyDescent="0.25">
      <c r="B14" s="8">
        <v>9</v>
      </c>
      <c r="C14" s="54">
        <v>0</v>
      </c>
      <c r="D14" s="10" t="e">
        <f>IF(C14="","",C14/$L14)</f>
        <v>#DIV/0!</v>
      </c>
      <c r="E14" s="54">
        <v>0</v>
      </c>
      <c r="F14" s="10" t="e">
        <f>IF(E14="","",E14/$L14)</f>
        <v>#DIV/0!</v>
      </c>
      <c r="G14" s="54">
        <v>0</v>
      </c>
      <c r="H14" s="10" t="e">
        <f>IF(G14="","",G14/$L14)</f>
        <v>#DIV/0!</v>
      </c>
      <c r="I14" s="54">
        <v>0</v>
      </c>
      <c r="J14" s="10" t="e">
        <f>IF(I14="","",I14/$L14)</f>
        <v>#DIV/0!</v>
      </c>
      <c r="L14" s="59">
        <f>C14+E14+G14+I14</f>
        <v>0</v>
      </c>
    </row>
    <row r="15" spans="1:12" ht="32.25" customHeight="1" x14ac:dyDescent="0.25">
      <c r="B15" s="11" t="s">
        <v>32</v>
      </c>
      <c r="C15" s="9">
        <f>SUM(C11:C14)</f>
        <v>1</v>
      </c>
      <c r="D15" s="10">
        <f>IF(C15=0,"",C15/$L15)</f>
        <v>1</v>
      </c>
      <c r="E15" s="9">
        <f>SUM(E11:E14)</f>
        <v>0</v>
      </c>
      <c r="F15" s="10" t="str">
        <f>IF(E15=0,"",E15/$L15)</f>
        <v/>
      </c>
      <c r="G15" s="9">
        <f>SUM(G11:G14)</f>
        <v>0</v>
      </c>
      <c r="H15" s="10" t="str">
        <f>IF(G15=0,"",G15/$L15)</f>
        <v/>
      </c>
      <c r="I15" s="9">
        <f>SUM(I11:I14)</f>
        <v>0</v>
      </c>
      <c r="J15" s="10" t="str">
        <f>IF(I15=0,"",I15/$L15)</f>
        <v/>
      </c>
      <c r="K15" s="4"/>
      <c r="L15" s="59">
        <f>C15+E15+G15+I15</f>
        <v>1</v>
      </c>
    </row>
    <row r="17" spans="1:13" ht="18.850000000000001" customHeight="1" x14ac:dyDescent="0.25">
      <c r="A17" s="78" t="s">
        <v>56</v>
      </c>
    </row>
    <row r="19" spans="1:13" s="12" customFormat="1" ht="18.850000000000001" customHeight="1" x14ac:dyDescent="0.2">
      <c r="A19" s="85" t="s">
        <v>18</v>
      </c>
      <c r="B19" s="103" t="s">
        <v>57</v>
      </c>
      <c r="C19" s="91"/>
      <c r="D19" s="89" t="s">
        <v>50</v>
      </c>
      <c r="E19" s="91"/>
      <c r="F19" s="89" t="s">
        <v>51</v>
      </c>
      <c r="G19" s="91"/>
      <c r="H19" s="89" t="s">
        <v>52</v>
      </c>
      <c r="I19" s="91"/>
      <c r="J19" s="89"/>
      <c r="K19" s="91"/>
      <c r="L19" s="98" t="s">
        <v>53</v>
      </c>
    </row>
    <row r="20" spans="1:13" s="12" customFormat="1" ht="18.850000000000001" customHeight="1" x14ac:dyDescent="0.2">
      <c r="A20" s="86"/>
      <c r="B20" s="7" t="s">
        <v>54</v>
      </c>
      <c r="C20" s="7" t="s">
        <v>55</v>
      </c>
      <c r="D20" s="7" t="s">
        <v>54</v>
      </c>
      <c r="E20" s="7" t="s">
        <v>55</v>
      </c>
      <c r="F20" s="7" t="s">
        <v>54</v>
      </c>
      <c r="G20" s="7" t="s">
        <v>55</v>
      </c>
      <c r="H20" s="7" t="s">
        <v>54</v>
      </c>
      <c r="I20" s="7" t="s">
        <v>55</v>
      </c>
      <c r="J20" s="89"/>
      <c r="K20" s="91"/>
      <c r="L20" s="99"/>
    </row>
    <row r="21" spans="1:13" ht="23.25" customHeight="1" x14ac:dyDescent="0.3">
      <c r="A21" s="8">
        <v>6</v>
      </c>
      <c r="B21" s="54">
        <v>0</v>
      </c>
      <c r="C21" s="10" t="e">
        <f>IF(B21="","",B21/$L21)</f>
        <v>#DIV/0!</v>
      </c>
      <c r="D21" s="54">
        <v>0</v>
      </c>
      <c r="E21" s="10" t="e">
        <f>IF(D21="","",D21/$L21)</f>
        <v>#DIV/0!</v>
      </c>
      <c r="F21" s="54">
        <v>0</v>
      </c>
      <c r="G21" s="10" t="e">
        <f>IF(F21="","",F21/$L21)</f>
        <v>#DIV/0!</v>
      </c>
      <c r="H21" s="54">
        <v>0</v>
      </c>
      <c r="I21" s="10" t="e">
        <f>IF(H21="","",H21/$L21)</f>
        <v>#DIV/0!</v>
      </c>
      <c r="J21" s="89"/>
      <c r="K21" s="91"/>
      <c r="L21" s="59">
        <f>B21+D21+F21+H21+J21</f>
        <v>0</v>
      </c>
      <c r="M21" s="70" t="str">
        <f>IF(L11=L21,"","Đối chiếu lại tổng số ở bảng xếp loại hạnh kiểm")</f>
        <v/>
      </c>
    </row>
    <row r="22" spans="1:13" ht="23.25" customHeight="1" x14ac:dyDescent="0.3">
      <c r="A22" s="8">
        <v>7</v>
      </c>
      <c r="B22" s="54">
        <v>0</v>
      </c>
      <c r="C22" s="10" t="e">
        <f>IF(B22="","",B22/$L22)</f>
        <v>#DIV/0!</v>
      </c>
      <c r="D22" s="54">
        <v>0</v>
      </c>
      <c r="E22" s="10" t="e">
        <f>IF(D22="","",D22/$L22)</f>
        <v>#DIV/0!</v>
      </c>
      <c r="F22" s="54">
        <v>0</v>
      </c>
      <c r="G22" s="10" t="e">
        <f>IF(F22="","",F22/$L22)</f>
        <v>#DIV/0!</v>
      </c>
      <c r="H22" s="54">
        <v>0</v>
      </c>
      <c r="I22" s="10" t="e">
        <f t="shared" ref="I22" si="0">IF(H22="","",H22/$L22)</f>
        <v>#DIV/0!</v>
      </c>
      <c r="J22" s="89"/>
      <c r="K22" s="91"/>
      <c r="L22" s="59">
        <f>B22+D22+F22+H22+J22</f>
        <v>0</v>
      </c>
      <c r="M22" s="70" t="str">
        <f>IF(L12=L22,"","Đối chiếu lại tổng số ở bảng xếp loại hạnh kiểm")</f>
        <v/>
      </c>
    </row>
    <row r="23" spans="1:13" ht="23.25" customHeight="1" x14ac:dyDescent="0.3">
      <c r="A23" s="8">
        <v>8</v>
      </c>
      <c r="B23" s="54">
        <v>1</v>
      </c>
      <c r="C23" s="10">
        <f>IF(B23="","",B23/$L23)</f>
        <v>1</v>
      </c>
      <c r="D23" s="54">
        <v>0</v>
      </c>
      <c r="E23" s="10">
        <f>IF(D23="","",D23/$L23)</f>
        <v>0</v>
      </c>
      <c r="F23" s="54">
        <v>0</v>
      </c>
      <c r="G23" s="10">
        <f>IF(F23="","",F23/$L23)</f>
        <v>0</v>
      </c>
      <c r="H23" s="54">
        <v>0</v>
      </c>
      <c r="I23" s="10">
        <f t="shared" ref="I23:I24" si="1">IF(H23="","",H23/$L23)</f>
        <v>0</v>
      </c>
      <c r="J23" s="89"/>
      <c r="K23" s="91"/>
      <c r="L23" s="59">
        <f>B23+D23+F23+H23+J23</f>
        <v>1</v>
      </c>
      <c r="M23" s="70" t="str">
        <f>IF(L13=L23,"","Đối chiếu lại tổng số ở bảng xếp loại hạnh kiểm")</f>
        <v/>
      </c>
    </row>
    <row r="24" spans="1:13" ht="23.25" customHeight="1" x14ac:dyDescent="0.3">
      <c r="A24" s="8">
        <v>9</v>
      </c>
      <c r="B24" s="54">
        <v>0</v>
      </c>
      <c r="C24" s="10" t="e">
        <f>IF(B24="","",B24/$L24)</f>
        <v>#DIV/0!</v>
      </c>
      <c r="D24" s="54">
        <v>0</v>
      </c>
      <c r="E24" s="10" t="e">
        <f>IF(D24="","",D24/$L24)</f>
        <v>#DIV/0!</v>
      </c>
      <c r="F24" s="54">
        <v>0</v>
      </c>
      <c r="G24" s="10" t="e">
        <f>IF(F24="","",F24/$L24)</f>
        <v>#DIV/0!</v>
      </c>
      <c r="H24" s="54">
        <v>0</v>
      </c>
      <c r="I24" s="10" t="e">
        <f t="shared" si="1"/>
        <v>#DIV/0!</v>
      </c>
      <c r="J24" s="89"/>
      <c r="K24" s="91"/>
      <c r="L24" s="59">
        <f>B24+D24+F24+H24+J24</f>
        <v>0</v>
      </c>
      <c r="M24" s="70" t="str">
        <f>IF(L14=L24,"","Đối chiếu lại tổng số ở bảng xếp loại hạnh kiểm")</f>
        <v/>
      </c>
    </row>
    <row r="25" spans="1:13" ht="31.6" customHeight="1" x14ac:dyDescent="0.3">
      <c r="A25" s="11" t="s">
        <v>32</v>
      </c>
      <c r="B25" s="9">
        <f>SUM(B21:B24)</f>
        <v>1</v>
      </c>
      <c r="C25" s="10">
        <f>IF(B25=0,"",B25/$L25)</f>
        <v>1</v>
      </c>
      <c r="D25" s="9">
        <f>SUM(D21:D24)</f>
        <v>0</v>
      </c>
      <c r="E25" s="10" t="str">
        <f>IF(D25=0,"",D25/$L25)</f>
        <v/>
      </c>
      <c r="F25" s="9">
        <f>SUM(F21:F24)</f>
        <v>0</v>
      </c>
      <c r="G25" s="10" t="str">
        <f>IF(F25=0,"",F25/$L25)</f>
        <v/>
      </c>
      <c r="H25" s="9">
        <f>SUM(H21:H24)</f>
        <v>0</v>
      </c>
      <c r="I25" s="10" t="str">
        <f>IF(H25=0,"",H25/$L25)</f>
        <v/>
      </c>
      <c r="J25" s="89"/>
      <c r="K25" s="91"/>
      <c r="L25" s="59">
        <f>B25+D25+F25+H25+J25</f>
        <v>1</v>
      </c>
      <c r="M25" s="70" t="str">
        <f>IF(L15=L25,"","Đối chiếu lại tổng số ở bảng xếp loại hạnh kiểm")</f>
        <v/>
      </c>
    </row>
    <row r="27" spans="1:13" s="13" customFormat="1" ht="18.850000000000001" customHeight="1" x14ac:dyDescent="0.25">
      <c r="G27" s="37"/>
      <c r="I27" s="20" t="str">
        <f>'Hướng dẫn'!C17</f>
        <v>Tiên Phước, ngày 12 tháng 01 năm 2026</v>
      </c>
      <c r="L27" s="57"/>
    </row>
    <row r="28" spans="1:13" s="3" customFormat="1" ht="18.850000000000001" customHeight="1" x14ac:dyDescent="0.3">
      <c r="A28" s="2"/>
      <c r="B28" s="23" t="s">
        <v>41</v>
      </c>
      <c r="G28" s="23"/>
      <c r="H28" s="23"/>
      <c r="I28" s="23" t="s">
        <v>42</v>
      </c>
      <c r="L28" s="56"/>
    </row>
    <row r="29" spans="1:13" s="13" customFormat="1" ht="18.850000000000001" customHeight="1" x14ac:dyDescent="0.25">
      <c r="E29" s="1"/>
      <c r="F29" s="1"/>
      <c r="G29" s="1"/>
      <c r="H29" s="1"/>
      <c r="I29" s="1"/>
      <c r="J29" s="1"/>
      <c r="K29" s="1"/>
      <c r="L29" s="57"/>
    </row>
    <row r="30" spans="1:13" s="13" customFormat="1" ht="18.850000000000001" customHeight="1" x14ac:dyDescent="0.25">
      <c r="L30" s="57"/>
    </row>
    <row r="31" spans="1:13" s="13" customFormat="1" ht="18.850000000000001" customHeight="1" x14ac:dyDescent="0.25">
      <c r="L31" s="57"/>
    </row>
    <row r="32" spans="1:13" s="13" customFormat="1" ht="18.850000000000001" customHeight="1" x14ac:dyDescent="0.25">
      <c r="L32" s="57"/>
    </row>
    <row r="33" spans="1:14" s="13" customFormat="1" ht="18.850000000000001" customHeight="1" x14ac:dyDescent="0.25">
      <c r="L33" s="57"/>
    </row>
    <row r="34" spans="1:14" s="60" customFormat="1" ht="22.6" customHeight="1" x14ac:dyDescent="0.2">
      <c r="B34" s="60" t="str">
        <f>'Hướng dẫn'!C15</f>
        <v>Lê Thị Hồng Vinh</v>
      </c>
      <c r="I34" s="60" t="str">
        <f>'Hướng dẫn'!C16</f>
        <v>Phạm Thị Túy Lanh</v>
      </c>
      <c r="L34" s="61"/>
    </row>
    <row r="36" spans="1:14" s="13" customFormat="1" ht="18.850000000000001" customHeight="1" x14ac:dyDescent="0.25">
      <c r="A36" s="21"/>
      <c r="D36" s="71"/>
      <c r="E36" s="71"/>
      <c r="F36" s="71"/>
      <c r="G36" s="104"/>
      <c r="H36" s="104"/>
      <c r="I36" s="104"/>
      <c r="J36" s="104"/>
      <c r="K36" s="104"/>
      <c r="L36" s="57"/>
    </row>
    <row r="37" spans="1:14" s="13" customFormat="1" ht="18.850000000000001" customHeight="1" x14ac:dyDescent="0.25">
      <c r="D37" s="21"/>
      <c r="E37" s="21"/>
      <c r="F37" s="21"/>
      <c r="G37" s="100"/>
      <c r="H37" s="100"/>
      <c r="I37" s="100"/>
      <c r="J37" s="100"/>
      <c r="K37" s="100"/>
      <c r="L37" s="58"/>
      <c r="M37" s="21"/>
      <c r="N37" s="21"/>
    </row>
    <row r="38" spans="1:14" s="13" customFormat="1" ht="18.850000000000001" customHeight="1" x14ac:dyDescent="0.25">
      <c r="D38" s="71"/>
      <c r="E38" s="71"/>
      <c r="F38" s="71"/>
      <c r="G38" s="104"/>
      <c r="H38" s="104"/>
      <c r="I38" s="104"/>
      <c r="J38" s="104"/>
      <c r="K38" s="104"/>
      <c r="L38" s="57"/>
    </row>
  </sheetData>
  <sheetProtection algorithmName="SHA-512" hashValue="Voh64JYKrbfHE5O2EKGQidRhsjNayB7AGOc7kBLEeyjBftY1tyt+dZNfXh3Hsue1uhDGUVtUspCoAbIKPV903w==" saltValue="9VsEfZQF6PgLq8sCsllwRA==" spinCount="100000" sheet="1" objects="1" scenarios="1"/>
  <mergeCells count="27">
    <mergeCell ref="B9:B10"/>
    <mergeCell ref="A1:E1"/>
    <mergeCell ref="F1:K1"/>
    <mergeCell ref="A2:E2"/>
    <mergeCell ref="F2:K2"/>
    <mergeCell ref="F3:K3"/>
    <mergeCell ref="C9:D9"/>
    <mergeCell ref="E9:F9"/>
    <mergeCell ref="G36:K36"/>
    <mergeCell ref="G37:K37"/>
    <mergeCell ref="G38:K38"/>
    <mergeCell ref="L9:L10"/>
    <mergeCell ref="L19:L20"/>
    <mergeCell ref="I9:J9"/>
    <mergeCell ref="J19:K19"/>
    <mergeCell ref="G9:H9"/>
    <mergeCell ref="J20:K20"/>
    <mergeCell ref="J21:K21"/>
    <mergeCell ref="J23:K23"/>
    <mergeCell ref="J24:K24"/>
    <mergeCell ref="J25:K25"/>
    <mergeCell ref="J22:K22"/>
    <mergeCell ref="A19:A20"/>
    <mergeCell ref="B19:C19"/>
    <mergeCell ref="D19:E19"/>
    <mergeCell ref="F19:G19"/>
    <mergeCell ref="H19:I19"/>
  </mergeCells>
  <printOptions horizontalCentered="1"/>
  <pageMargins left="0" right="0" top="0" bottom="0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8"/>
  <sheetViews>
    <sheetView topLeftCell="A21" zoomScale="115" zoomScaleNormal="115" workbookViewId="0">
      <selection activeCell="J25" sqref="J25:K25"/>
    </sheetView>
  </sheetViews>
  <sheetFormatPr defaultColWidth="9.125" defaultRowHeight="18.850000000000001" customHeight="1" x14ac:dyDescent="0.25"/>
  <cols>
    <col min="1" max="10" width="9.125" style="5"/>
    <col min="11" max="11" width="5.5" style="5" customWidth="1"/>
    <col min="12" max="12" width="9.125" style="42"/>
    <col min="13" max="16384" width="9.125" style="5"/>
  </cols>
  <sheetData>
    <row r="1" spans="1:20" s="1" customFormat="1" ht="18.850000000000001" hidden="1" customHeight="1" x14ac:dyDescent="0.2">
      <c r="A1" s="96" t="s">
        <v>58</v>
      </c>
      <c r="B1" s="96"/>
      <c r="C1" s="96"/>
      <c r="D1" s="96"/>
      <c r="E1" s="96"/>
      <c r="F1" s="96" t="s">
        <v>13</v>
      </c>
      <c r="G1" s="96"/>
      <c r="H1" s="96"/>
      <c r="I1" s="96"/>
      <c r="J1" s="96"/>
      <c r="K1" s="96"/>
      <c r="L1" s="55"/>
    </row>
    <row r="2" spans="1:20" s="1" customFormat="1" ht="18.850000000000001" hidden="1" customHeight="1" x14ac:dyDescent="0.3">
      <c r="A2" s="101" t="str">
        <f>'1. Tình hình'!A2:C2</f>
        <v>Trường THCS Lý Tự Trọng</v>
      </c>
      <c r="B2" s="101"/>
      <c r="C2" s="101"/>
      <c r="D2" s="101"/>
      <c r="E2" s="101"/>
      <c r="F2" s="96" t="s">
        <v>14</v>
      </c>
      <c r="G2" s="96"/>
      <c r="H2" s="96"/>
      <c r="I2" s="96"/>
      <c r="J2" s="96"/>
      <c r="K2" s="96"/>
      <c r="L2" s="55"/>
    </row>
    <row r="3" spans="1:20" s="1" customFormat="1" ht="8.1999999999999993" hidden="1" customHeight="1" x14ac:dyDescent="0.2">
      <c r="A3" s="14"/>
      <c r="B3" s="14"/>
      <c r="C3" s="40" t="s">
        <v>45</v>
      </c>
      <c r="D3" s="14"/>
      <c r="E3" s="14"/>
      <c r="F3" s="102" t="s">
        <v>46</v>
      </c>
      <c r="G3" s="96"/>
      <c r="H3" s="96"/>
      <c r="I3" s="96"/>
      <c r="J3" s="96"/>
      <c r="K3" s="96"/>
      <c r="L3" s="55"/>
    </row>
    <row r="4" spans="1:20" s="1" customFormat="1" ht="16.55" hidden="1" customHeight="1" x14ac:dyDescent="0.2">
      <c r="A4" s="14"/>
      <c r="B4" s="14"/>
      <c r="C4" s="40" t="str">
        <f>"NĂM HỌC "&amp;'Hướng dẫn'!C14</f>
        <v>NĂM HỌC 2025-2026</v>
      </c>
      <c r="D4" s="14"/>
      <c r="E4" s="14"/>
      <c r="F4" s="40"/>
      <c r="G4" s="14"/>
      <c r="H4" s="14"/>
      <c r="I4" s="14"/>
      <c r="J4" s="14"/>
      <c r="K4" s="14"/>
      <c r="L4" s="55"/>
    </row>
    <row r="5" spans="1:20" s="1" customFormat="1" ht="16.55" hidden="1" customHeight="1" x14ac:dyDescent="0.2">
      <c r="A5" s="14"/>
      <c r="B5" s="14"/>
      <c r="C5" s="40"/>
      <c r="D5" s="14"/>
      <c r="E5" s="14"/>
      <c r="F5" s="40"/>
      <c r="G5" s="14"/>
      <c r="H5" s="14"/>
      <c r="I5" s="14"/>
      <c r="J5" s="14"/>
      <c r="K5" s="14"/>
      <c r="L5" s="55"/>
    </row>
    <row r="6" spans="1:20" s="3" customFormat="1" ht="18.850000000000001" customHeight="1" x14ac:dyDescent="0.3">
      <c r="A6" s="2" t="s">
        <v>60</v>
      </c>
      <c r="L6" s="56"/>
    </row>
    <row r="7" spans="1:20" ht="18.850000000000001" customHeight="1" x14ac:dyDescent="0.25">
      <c r="A7" s="78" t="s">
        <v>48</v>
      </c>
      <c r="K7" s="69"/>
    </row>
    <row r="8" spans="1:20" ht="18.850000000000001" customHeight="1" x14ac:dyDescent="0.25">
      <c r="K8" s="69"/>
    </row>
    <row r="9" spans="1:20" ht="18.850000000000001" customHeight="1" x14ac:dyDescent="0.25">
      <c r="B9" s="85" t="s">
        <v>18</v>
      </c>
      <c r="C9" s="89" t="s">
        <v>49</v>
      </c>
      <c r="D9" s="91"/>
      <c r="E9" s="89" t="s">
        <v>50</v>
      </c>
      <c r="F9" s="91"/>
      <c r="G9" s="89" t="s">
        <v>51</v>
      </c>
      <c r="H9" s="91"/>
      <c r="I9" s="89" t="s">
        <v>52</v>
      </c>
      <c r="J9" s="91"/>
      <c r="L9" s="98" t="s">
        <v>53</v>
      </c>
    </row>
    <row r="10" spans="1:20" ht="18.850000000000001" customHeight="1" x14ac:dyDescent="0.25">
      <c r="B10" s="86"/>
      <c r="C10" s="7" t="s">
        <v>54</v>
      </c>
      <c r="D10" s="7" t="s">
        <v>55</v>
      </c>
      <c r="E10" s="7" t="s">
        <v>54</v>
      </c>
      <c r="F10" s="7" t="s">
        <v>55</v>
      </c>
      <c r="G10" s="7" t="s">
        <v>54</v>
      </c>
      <c r="H10" s="7" t="s">
        <v>55</v>
      </c>
      <c r="I10" s="7" t="s">
        <v>54</v>
      </c>
      <c r="J10" s="7" t="s">
        <v>55</v>
      </c>
      <c r="L10" s="99"/>
    </row>
    <row r="11" spans="1:20" ht="22.6" customHeight="1" x14ac:dyDescent="0.25">
      <c r="B11" s="8">
        <v>6</v>
      </c>
      <c r="C11" s="54">
        <v>5</v>
      </c>
      <c r="D11" s="10">
        <f>IF(C11="","",C11/$L11)</f>
        <v>1</v>
      </c>
      <c r="E11" s="54">
        <v>0</v>
      </c>
      <c r="F11" s="10">
        <f>IF(E11="","",E11/$L11)</f>
        <v>0</v>
      </c>
      <c r="G11" s="54">
        <v>0</v>
      </c>
      <c r="H11" s="10">
        <f>IF(G11="","",G11/$L11)</f>
        <v>0</v>
      </c>
      <c r="I11" s="54">
        <v>0</v>
      </c>
      <c r="J11" s="10">
        <f>IF(I11="","",I11/$L11)</f>
        <v>0</v>
      </c>
      <c r="L11" s="59">
        <f>C11+E11+G11+I11</f>
        <v>5</v>
      </c>
    </row>
    <row r="12" spans="1:20" ht="22.6" customHeight="1" x14ac:dyDescent="0.25">
      <c r="B12" s="8">
        <v>7</v>
      </c>
      <c r="C12" s="54">
        <v>6</v>
      </c>
      <c r="D12" s="10">
        <f>IF(C12="","",C12/$L12)</f>
        <v>1</v>
      </c>
      <c r="E12" s="54">
        <v>0</v>
      </c>
      <c r="F12" s="10">
        <f>IF(E12="","",E12/$L12)</f>
        <v>0</v>
      </c>
      <c r="G12" s="54">
        <v>0</v>
      </c>
      <c r="H12" s="10">
        <f>IF(G12="","",G12/$L12)</f>
        <v>0</v>
      </c>
      <c r="I12" s="54">
        <v>0</v>
      </c>
      <c r="J12" s="10">
        <f>IF(I12="","",I12/$L12)</f>
        <v>0</v>
      </c>
      <c r="L12" s="59">
        <f>C12+E12+G12+I12</f>
        <v>6</v>
      </c>
    </row>
    <row r="13" spans="1:20" ht="22.6" customHeight="1" x14ac:dyDescent="0.25">
      <c r="B13" s="8">
        <v>8</v>
      </c>
      <c r="C13" s="54">
        <v>4</v>
      </c>
      <c r="D13" s="10">
        <f>IF(C13="","",C13/$L13)</f>
        <v>1</v>
      </c>
      <c r="E13" s="54">
        <v>0</v>
      </c>
      <c r="F13" s="10">
        <f>IF(E13="","",E13/$L13)</f>
        <v>0</v>
      </c>
      <c r="G13" s="54">
        <v>0</v>
      </c>
      <c r="H13" s="10">
        <f>IF(G13="","",G13/$L13)</f>
        <v>0</v>
      </c>
      <c r="I13" s="54">
        <v>0</v>
      </c>
      <c r="J13" s="10">
        <f>IF(I13="","",I13/$L13)</f>
        <v>0</v>
      </c>
      <c r="L13" s="59">
        <f>C13+E13+G13+I13</f>
        <v>4</v>
      </c>
    </row>
    <row r="14" spans="1:20" ht="22.6" customHeight="1" x14ac:dyDescent="0.25">
      <c r="B14" s="8">
        <v>9</v>
      </c>
      <c r="C14" s="54">
        <v>4</v>
      </c>
      <c r="D14" s="10">
        <f>IF(C14="","",C14/$L14)</f>
        <v>1</v>
      </c>
      <c r="E14" s="54">
        <v>0</v>
      </c>
      <c r="F14" s="10">
        <f>IF(E14="","",E14/$L14)</f>
        <v>0</v>
      </c>
      <c r="G14" s="54">
        <v>0</v>
      </c>
      <c r="H14" s="10">
        <f>IF(G14="","",G14/$L14)</f>
        <v>0</v>
      </c>
      <c r="I14" s="54">
        <v>0</v>
      </c>
      <c r="J14" s="10">
        <f>IF(I14="","",I14/$L14)</f>
        <v>0</v>
      </c>
      <c r="L14" s="59">
        <f>C14+E14+G14+I14</f>
        <v>4</v>
      </c>
      <c r="T14" s="5" t="s">
        <v>61</v>
      </c>
    </row>
    <row r="15" spans="1:20" ht="32.25" customHeight="1" x14ac:dyDescent="0.25">
      <c r="B15" s="11" t="s">
        <v>32</v>
      </c>
      <c r="C15" s="9">
        <f>SUM(C11:C14)</f>
        <v>19</v>
      </c>
      <c r="D15" s="10">
        <f>IF(C15=0,"",C15/$L15)</f>
        <v>1</v>
      </c>
      <c r="E15" s="9">
        <f>SUM(E11:E14)</f>
        <v>0</v>
      </c>
      <c r="F15" s="10" t="str">
        <f>IF(E15=0,"",E15/$L15)</f>
        <v/>
      </c>
      <c r="G15" s="9">
        <f>SUM(G11:G14)</f>
        <v>0</v>
      </c>
      <c r="H15" s="10" t="str">
        <f>IF(G15=0,"",G15/$L15)</f>
        <v/>
      </c>
      <c r="I15" s="9">
        <f>SUM(I11:I14)</f>
        <v>0</v>
      </c>
      <c r="J15" s="10" t="str">
        <f>IF(I15=0,"",I15/$L15)</f>
        <v/>
      </c>
      <c r="K15" s="4"/>
      <c r="L15" s="59">
        <f>C15+E15+G15+I15</f>
        <v>19</v>
      </c>
    </row>
    <row r="17" spans="1:13" ht="18.850000000000001" customHeight="1" x14ac:dyDescent="0.25">
      <c r="A17" s="78" t="s">
        <v>56</v>
      </c>
    </row>
    <row r="19" spans="1:13" s="12" customFormat="1" ht="18.850000000000001" customHeight="1" x14ac:dyDescent="0.2">
      <c r="A19" s="85" t="s">
        <v>18</v>
      </c>
      <c r="B19" s="103" t="s">
        <v>57</v>
      </c>
      <c r="C19" s="91"/>
      <c r="D19" s="89" t="s">
        <v>50</v>
      </c>
      <c r="E19" s="91"/>
      <c r="F19" s="89" t="s">
        <v>51</v>
      </c>
      <c r="G19" s="91"/>
      <c r="H19" s="89" t="s">
        <v>52</v>
      </c>
      <c r="I19" s="91"/>
      <c r="J19" s="89"/>
      <c r="K19" s="91"/>
      <c r="L19" s="98" t="s">
        <v>53</v>
      </c>
    </row>
    <row r="20" spans="1:13" s="12" customFormat="1" ht="18.850000000000001" customHeight="1" x14ac:dyDescent="0.2">
      <c r="A20" s="86"/>
      <c r="B20" s="7" t="s">
        <v>54</v>
      </c>
      <c r="C20" s="7" t="s">
        <v>55</v>
      </c>
      <c r="D20" s="7" t="s">
        <v>54</v>
      </c>
      <c r="E20" s="7" t="s">
        <v>55</v>
      </c>
      <c r="F20" s="7" t="s">
        <v>54</v>
      </c>
      <c r="G20" s="7" t="s">
        <v>55</v>
      </c>
      <c r="H20" s="7" t="s">
        <v>54</v>
      </c>
      <c r="I20" s="7" t="s">
        <v>55</v>
      </c>
      <c r="J20" s="89"/>
      <c r="K20" s="91"/>
      <c r="L20" s="99"/>
    </row>
    <row r="21" spans="1:13" ht="23.25" customHeight="1" x14ac:dyDescent="0.3">
      <c r="A21" s="8">
        <v>6</v>
      </c>
      <c r="B21" s="54">
        <v>0</v>
      </c>
      <c r="C21" s="10">
        <f>IF(B21="","",B21/$L21)</f>
        <v>0</v>
      </c>
      <c r="D21" s="54">
        <v>2</v>
      </c>
      <c r="E21" s="10">
        <f>IF(D21="","",D21/$L21)</f>
        <v>0.4</v>
      </c>
      <c r="F21" s="54">
        <v>1</v>
      </c>
      <c r="G21" s="10">
        <f>IF(F21="","",F21/$L21)</f>
        <v>0.2</v>
      </c>
      <c r="H21" s="54">
        <v>2</v>
      </c>
      <c r="I21" s="10">
        <f>IF(H21="","",H21/$L21)</f>
        <v>0.4</v>
      </c>
      <c r="J21" s="89"/>
      <c r="K21" s="91"/>
      <c r="L21" s="59">
        <f>B21+D21+F21+H21+J21</f>
        <v>5</v>
      </c>
      <c r="M21" s="70" t="str">
        <f>IF(L11=L21,"","Đối chiếu lại tổng số ở bảng xếp loại hạnh kiểm")</f>
        <v/>
      </c>
    </row>
    <row r="22" spans="1:13" ht="23.25" customHeight="1" x14ac:dyDescent="0.3">
      <c r="A22" s="8">
        <v>7</v>
      </c>
      <c r="B22" s="54">
        <v>1</v>
      </c>
      <c r="C22" s="10">
        <f>IF(B22="","",B22/$L22)</f>
        <v>0.16666666666666666</v>
      </c>
      <c r="D22" s="54">
        <v>1</v>
      </c>
      <c r="E22" s="10">
        <f>IF(D22="","",D22/$L22)</f>
        <v>0.16666666666666666</v>
      </c>
      <c r="F22" s="54">
        <v>4</v>
      </c>
      <c r="G22" s="10">
        <f>IF(F22="","",F22/$L22)</f>
        <v>0.66666666666666663</v>
      </c>
      <c r="H22" s="54">
        <v>0</v>
      </c>
      <c r="I22" s="10">
        <f t="shared" ref="I22" si="0">IF(H22="","",H22/$L22)</f>
        <v>0</v>
      </c>
      <c r="J22" s="89"/>
      <c r="K22" s="91"/>
      <c r="L22" s="59">
        <f>B22+D22+F22+H22+J22</f>
        <v>6</v>
      </c>
      <c r="M22" s="70" t="str">
        <f>IF(L12=L22,"","Đối chiếu lại tổng số ở bảng xếp loại hạnh kiểm")</f>
        <v/>
      </c>
    </row>
    <row r="23" spans="1:13" ht="23.25" customHeight="1" x14ac:dyDescent="0.3">
      <c r="A23" s="8">
        <v>8</v>
      </c>
      <c r="B23" s="54">
        <v>0</v>
      </c>
      <c r="C23" s="10">
        <f>IF(B23="","",B23/$L23)</f>
        <v>0</v>
      </c>
      <c r="D23" s="54">
        <v>2</v>
      </c>
      <c r="E23" s="10">
        <f>IF(D23="","",D23/$L23)</f>
        <v>0.5</v>
      </c>
      <c r="F23" s="54">
        <v>1</v>
      </c>
      <c r="G23" s="10">
        <f>IF(F23="","",F23/$L23)</f>
        <v>0.25</v>
      </c>
      <c r="H23" s="54">
        <v>1</v>
      </c>
      <c r="I23" s="10">
        <f t="shared" ref="I23:I24" si="1">IF(H23="","",H23/$L23)</f>
        <v>0.25</v>
      </c>
      <c r="J23" s="89"/>
      <c r="K23" s="91"/>
      <c r="L23" s="59">
        <f>B23+D23+F23+H23+J23</f>
        <v>4</v>
      </c>
      <c r="M23" s="70" t="str">
        <f>IF(L13=L23,"","Đối chiếu lại tổng số ở bảng xếp loại hạnh kiểm")</f>
        <v/>
      </c>
    </row>
    <row r="24" spans="1:13" ht="23.25" customHeight="1" x14ac:dyDescent="0.3">
      <c r="A24" s="8">
        <v>9</v>
      </c>
      <c r="B24" s="54">
        <v>0</v>
      </c>
      <c r="C24" s="10">
        <f>IF(B24="","",B24/$L24)</f>
        <v>0</v>
      </c>
      <c r="D24" s="54">
        <v>2</v>
      </c>
      <c r="E24" s="10">
        <f>IF(D24="","",D24/$L24)</f>
        <v>0.5</v>
      </c>
      <c r="F24" s="54">
        <v>2</v>
      </c>
      <c r="G24" s="10">
        <f>IF(F24="","",F24/$L24)</f>
        <v>0.5</v>
      </c>
      <c r="H24" s="54">
        <v>0</v>
      </c>
      <c r="I24" s="10">
        <f t="shared" si="1"/>
        <v>0</v>
      </c>
      <c r="J24" s="89"/>
      <c r="K24" s="91"/>
      <c r="L24" s="59">
        <f>B24+D24+F24+H24+J24</f>
        <v>4</v>
      </c>
      <c r="M24" s="70" t="str">
        <f>IF(L14=L24,"","Đối chiếu lại tổng số ở bảng xếp loại hạnh kiểm")</f>
        <v/>
      </c>
    </row>
    <row r="25" spans="1:13" ht="31.6" customHeight="1" x14ac:dyDescent="0.3">
      <c r="A25" s="11" t="s">
        <v>32</v>
      </c>
      <c r="B25" s="9">
        <f>SUM(B21:B24)</f>
        <v>1</v>
      </c>
      <c r="C25" s="10">
        <f>IF(B25=0,"",B25/$L25)</f>
        <v>5.2631578947368418E-2</v>
      </c>
      <c r="D25" s="9">
        <f>SUM(D21:D24)</f>
        <v>7</v>
      </c>
      <c r="E25" s="10">
        <f>IF(D25=0,"",D25/$L25)</f>
        <v>0.36842105263157893</v>
      </c>
      <c r="F25" s="9">
        <f>SUM(F21:F24)</f>
        <v>8</v>
      </c>
      <c r="G25" s="10">
        <f>IF(F25=0,"",F25/$L25)</f>
        <v>0.42105263157894735</v>
      </c>
      <c r="H25" s="9">
        <f>SUM(H21:H24)</f>
        <v>3</v>
      </c>
      <c r="I25" s="10">
        <f>IF(H25=0,"",H25/$L25)</f>
        <v>0.15789473684210525</v>
      </c>
      <c r="J25" s="89"/>
      <c r="K25" s="91"/>
      <c r="L25" s="59">
        <f>B25+D25+F25+H25+J25</f>
        <v>19</v>
      </c>
      <c r="M25" s="70" t="str">
        <f>IF(L15=L25,"","Đối chiếu lại tổng số ở bảng xếp loại hạnh kiểm")</f>
        <v/>
      </c>
    </row>
    <row r="27" spans="1:13" s="13" customFormat="1" ht="18.850000000000001" customHeight="1" x14ac:dyDescent="0.25">
      <c r="G27" s="37"/>
      <c r="I27" s="20" t="str">
        <f>'Hướng dẫn'!C17</f>
        <v>Tiên Phước, ngày 12 tháng 01 năm 2026</v>
      </c>
      <c r="L27" s="57"/>
    </row>
    <row r="28" spans="1:13" s="3" customFormat="1" ht="18.850000000000001" customHeight="1" x14ac:dyDescent="0.3">
      <c r="A28" s="2"/>
      <c r="B28" s="23" t="s">
        <v>41</v>
      </c>
      <c r="G28" s="23"/>
      <c r="H28" s="23"/>
      <c r="I28" s="23" t="s">
        <v>42</v>
      </c>
      <c r="L28" s="56"/>
    </row>
    <row r="29" spans="1:13" s="13" customFormat="1" ht="18.850000000000001" customHeight="1" x14ac:dyDescent="0.25">
      <c r="E29" s="1"/>
      <c r="F29" s="1"/>
      <c r="G29" s="1"/>
      <c r="H29" s="1"/>
      <c r="I29" s="1"/>
      <c r="J29" s="1"/>
      <c r="K29" s="1"/>
      <c r="L29" s="57"/>
    </row>
    <row r="30" spans="1:13" s="13" customFormat="1" ht="18.850000000000001" customHeight="1" x14ac:dyDescent="0.25">
      <c r="L30" s="57"/>
    </row>
    <row r="31" spans="1:13" s="13" customFormat="1" ht="18.850000000000001" customHeight="1" x14ac:dyDescent="0.25">
      <c r="L31" s="57"/>
    </row>
    <row r="32" spans="1:13" s="13" customFormat="1" ht="18.850000000000001" customHeight="1" x14ac:dyDescent="0.25">
      <c r="L32" s="57"/>
    </row>
    <row r="33" spans="1:14" s="13" customFormat="1" ht="18.850000000000001" customHeight="1" x14ac:dyDescent="0.25">
      <c r="L33" s="57"/>
    </row>
    <row r="34" spans="1:14" s="60" customFormat="1" ht="22.6" customHeight="1" x14ac:dyDescent="0.2">
      <c r="B34" s="60" t="str">
        <f>'Hướng dẫn'!C15</f>
        <v>Lê Thị Hồng Vinh</v>
      </c>
      <c r="I34" s="60" t="str">
        <f>'Hướng dẫn'!C16</f>
        <v>Phạm Thị Túy Lanh</v>
      </c>
      <c r="L34" s="61"/>
    </row>
    <row r="36" spans="1:14" s="13" customFormat="1" ht="18.850000000000001" customHeight="1" x14ac:dyDescent="0.25">
      <c r="A36" s="21"/>
      <c r="D36" s="71"/>
      <c r="E36" s="71"/>
      <c r="F36" s="71"/>
      <c r="G36" s="104"/>
      <c r="H36" s="104"/>
      <c r="I36" s="104"/>
      <c r="J36" s="104"/>
      <c r="K36" s="104"/>
      <c r="L36" s="57"/>
    </row>
    <row r="37" spans="1:14" s="13" customFormat="1" ht="18.850000000000001" customHeight="1" x14ac:dyDescent="0.25">
      <c r="D37" s="21"/>
      <c r="E37" s="21"/>
      <c r="F37" s="21"/>
      <c r="G37" s="100"/>
      <c r="H37" s="100"/>
      <c r="I37" s="100"/>
      <c r="J37" s="100"/>
      <c r="K37" s="100"/>
      <c r="L37" s="58"/>
      <c r="M37" s="21"/>
      <c r="N37" s="21"/>
    </row>
    <row r="38" spans="1:14" s="13" customFormat="1" ht="18.850000000000001" customHeight="1" x14ac:dyDescent="0.25">
      <c r="D38" s="71"/>
      <c r="E38" s="71"/>
      <c r="F38" s="71"/>
      <c r="G38" s="104"/>
      <c r="H38" s="104"/>
      <c r="I38" s="104"/>
      <c r="J38" s="104"/>
      <c r="K38" s="104"/>
      <c r="L38" s="57"/>
    </row>
  </sheetData>
  <sheetProtection algorithmName="SHA-512" hashValue="1nT1COeMMakd/fSpvpc8Ba4TVD03QaSpeNhoGvzFp2xzvL0eSchqgoYqoIGvI4TXegfd34+tP9iMQqNH8MWsFw==" saltValue="LTgXyXx6djeDe09Xo3iDTg==" spinCount="100000" sheet="1" objects="1" scenarios="1"/>
  <mergeCells count="27">
    <mergeCell ref="G36:K36"/>
    <mergeCell ref="G37:K37"/>
    <mergeCell ref="G38:K38"/>
    <mergeCell ref="L9:L10"/>
    <mergeCell ref="A19:A20"/>
    <mergeCell ref="B19:C19"/>
    <mergeCell ref="D19:E19"/>
    <mergeCell ref="F19:G19"/>
    <mergeCell ref="H19:I19"/>
    <mergeCell ref="J19:K19"/>
    <mergeCell ref="I9:J9"/>
    <mergeCell ref="L19:L20"/>
    <mergeCell ref="B9:B10"/>
    <mergeCell ref="C9:D9"/>
    <mergeCell ref="E9:F9"/>
    <mergeCell ref="G9:H9"/>
    <mergeCell ref="A1:E1"/>
    <mergeCell ref="F1:K1"/>
    <mergeCell ref="A2:E2"/>
    <mergeCell ref="F2:K2"/>
    <mergeCell ref="F3:K3"/>
    <mergeCell ref="J20:K20"/>
    <mergeCell ref="J21:K21"/>
    <mergeCell ref="J23:K23"/>
    <mergeCell ref="J24:K24"/>
    <mergeCell ref="J25:K25"/>
    <mergeCell ref="J22:K22"/>
  </mergeCells>
  <printOptions horizontalCentered="1"/>
  <pageMargins left="0" right="0" top="0" bottom="0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2"/>
  <sheetViews>
    <sheetView workbookViewId="0">
      <selection activeCell="I19" sqref="I19"/>
    </sheetView>
  </sheetViews>
  <sheetFormatPr defaultColWidth="9.125" defaultRowHeight="13.1" x14ac:dyDescent="0.25"/>
  <cols>
    <col min="1" max="1" width="3.625" style="13" customWidth="1"/>
    <col min="2" max="2" width="15.5" style="13" customWidth="1"/>
    <col min="3" max="3" width="8" style="13" customWidth="1"/>
    <col min="4" max="4" width="6.5" style="13" customWidth="1"/>
    <col min="5" max="5" width="6.875" style="13" customWidth="1"/>
    <col min="6" max="6" width="6.5" style="13" customWidth="1"/>
    <col min="7" max="7" width="6.875" style="13" customWidth="1"/>
    <col min="8" max="8" width="6.5" style="13" customWidth="1"/>
    <col min="9" max="9" width="6.875" style="13" customWidth="1"/>
    <col min="10" max="10" width="6.5" style="13" customWidth="1"/>
    <col min="11" max="11" width="6.875" style="13" customWidth="1"/>
    <col min="12" max="12" width="6.5" style="13" customWidth="1"/>
    <col min="13" max="13" width="6.875" style="13" customWidth="1"/>
    <col min="14" max="14" width="6.5" style="13" customWidth="1"/>
    <col min="15" max="15" width="6.875" style="13" customWidth="1"/>
    <col min="16" max="16" width="6.5" style="13" customWidth="1"/>
    <col min="17" max="17" width="6.875" style="13" customWidth="1"/>
    <col min="18" max="18" width="6.5" style="13" customWidth="1"/>
    <col min="19" max="19" width="6.875" style="13" customWidth="1"/>
    <col min="20" max="20" width="6.5" style="13" customWidth="1"/>
    <col min="21" max="21" width="6.875" style="13" customWidth="1"/>
    <col min="22" max="31" width="5.875" style="13" customWidth="1"/>
    <col min="32" max="16384" width="9.125" style="13"/>
  </cols>
  <sheetData>
    <row r="1" spans="1:22" s="15" customFormat="1" ht="15.05" customHeight="1" x14ac:dyDescent="0.25">
      <c r="A1" s="95" t="str">
        <f>'1. Tình hình'!A1</f>
        <v>ỦY BAN NHÂN DÂN XÃ TIÊN PHƯỚC</v>
      </c>
      <c r="B1" s="95"/>
      <c r="C1" s="95"/>
      <c r="D1" s="95"/>
      <c r="E1" s="95"/>
      <c r="F1" s="95"/>
      <c r="G1" s="95"/>
      <c r="H1" s="95" t="s">
        <v>13</v>
      </c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22" s="15" customFormat="1" ht="15.05" x14ac:dyDescent="0.25">
      <c r="A2" s="95" t="str">
        <f>'1. Tình hình'!A2</f>
        <v>Trường THCS Lý Tự Trọng</v>
      </c>
      <c r="B2" s="95"/>
      <c r="C2" s="95"/>
      <c r="D2" s="95"/>
      <c r="E2" s="95"/>
      <c r="F2" s="95"/>
      <c r="G2" s="95"/>
      <c r="H2" s="95" t="s">
        <v>14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</row>
    <row r="3" spans="1:22" s="15" customFormat="1" ht="9.85" customHeight="1" x14ac:dyDescent="0.25">
      <c r="A3" s="92" t="s">
        <v>62</v>
      </c>
      <c r="B3" s="92"/>
      <c r="C3" s="92"/>
      <c r="D3" s="92"/>
      <c r="E3" s="92"/>
      <c r="F3" s="92"/>
      <c r="G3" s="92"/>
      <c r="H3" s="111" t="s">
        <v>46</v>
      </c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</row>
    <row r="4" spans="1:22" s="15" customFormat="1" ht="9.85" customHeight="1" x14ac:dyDescent="0.2">
      <c r="A4" s="39"/>
      <c r="B4" s="24"/>
      <c r="C4" s="24"/>
      <c r="D4" s="24"/>
      <c r="E4" s="24"/>
      <c r="F4" s="14"/>
      <c r="G4" s="14"/>
      <c r="H4" s="40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2" ht="17.7" x14ac:dyDescent="0.3">
      <c r="A5" s="88" t="str">
        <f>"THỐNG KÊ CHẤT LƯỢNG BÀI KIỂM TRA CUỐI KỲ I NĂM HỌC "&amp;'Hướng dẫn'!C14</f>
        <v>THỐNG KÊ CHẤT LƯỢNG BÀI KIỂM TRA CUỐI KỲ I NĂM HỌC 2025-2026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2" s="2" customFormat="1" ht="17.7" x14ac:dyDescent="0.3">
      <c r="A6" s="112" t="s">
        <v>87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</row>
    <row r="7" spans="1:22" s="4" customFormat="1" ht="15.75" customHeight="1" x14ac:dyDescent="0.25">
      <c r="A7" s="5"/>
      <c r="B7" s="5"/>
      <c r="C7" s="5"/>
      <c r="D7" s="42"/>
      <c r="E7" s="5"/>
      <c r="F7" s="5"/>
      <c r="G7" s="5"/>
    </row>
    <row r="8" spans="1:22" s="43" customFormat="1" ht="19.5" customHeight="1" x14ac:dyDescent="0.2">
      <c r="A8" s="107" t="s">
        <v>63</v>
      </c>
      <c r="B8" s="109" t="s">
        <v>92</v>
      </c>
      <c r="C8" s="109" t="s">
        <v>64</v>
      </c>
      <c r="D8" s="105" t="s">
        <v>65</v>
      </c>
      <c r="E8" s="106"/>
      <c r="F8" s="105" t="s">
        <v>66</v>
      </c>
      <c r="G8" s="106"/>
      <c r="H8" s="105" t="s">
        <v>67</v>
      </c>
      <c r="I8" s="106"/>
      <c r="J8" s="105" t="s">
        <v>68</v>
      </c>
      <c r="K8" s="106"/>
      <c r="L8" s="105" t="s">
        <v>69</v>
      </c>
      <c r="M8" s="106"/>
      <c r="N8" s="105" t="s">
        <v>70</v>
      </c>
      <c r="O8" s="106"/>
      <c r="P8" s="105" t="s">
        <v>71</v>
      </c>
      <c r="Q8" s="106"/>
      <c r="R8" s="105" t="s">
        <v>72</v>
      </c>
      <c r="S8" s="106"/>
      <c r="T8" s="105" t="s">
        <v>73</v>
      </c>
      <c r="U8" s="106"/>
    </row>
    <row r="9" spans="1:22" s="44" customFormat="1" ht="32.4" customHeight="1" x14ac:dyDescent="0.2">
      <c r="A9" s="108"/>
      <c r="B9" s="108"/>
      <c r="C9" s="110"/>
      <c r="D9" s="16" t="s">
        <v>74</v>
      </c>
      <c r="E9" s="16" t="s">
        <v>75</v>
      </c>
      <c r="F9" s="16" t="s">
        <v>74</v>
      </c>
      <c r="G9" s="16" t="s">
        <v>75</v>
      </c>
      <c r="H9" s="16" t="s">
        <v>74</v>
      </c>
      <c r="I9" s="16" t="s">
        <v>75</v>
      </c>
      <c r="J9" s="16" t="s">
        <v>74</v>
      </c>
      <c r="K9" s="16" t="s">
        <v>75</v>
      </c>
      <c r="L9" s="16" t="s">
        <v>74</v>
      </c>
      <c r="M9" s="16" t="s">
        <v>75</v>
      </c>
      <c r="N9" s="16" t="s">
        <v>74</v>
      </c>
      <c r="O9" s="16" t="s">
        <v>75</v>
      </c>
      <c r="P9" s="16" t="s">
        <v>74</v>
      </c>
      <c r="Q9" s="16" t="s">
        <v>75</v>
      </c>
      <c r="R9" s="16" t="s">
        <v>74</v>
      </c>
      <c r="S9" s="16" t="s">
        <v>75</v>
      </c>
      <c r="T9" s="16" t="s">
        <v>74</v>
      </c>
      <c r="U9" s="16" t="s">
        <v>75</v>
      </c>
    </row>
    <row r="10" spans="1:22" s="44" customFormat="1" ht="20.3" customHeight="1" x14ac:dyDescent="0.2">
      <c r="A10" s="45">
        <v>1</v>
      </c>
      <c r="B10" s="47" t="s">
        <v>43</v>
      </c>
      <c r="C10" s="45">
        <f>D10+F10+H10+J10+L10+N10+P10+R10</f>
        <v>201</v>
      </c>
      <c r="D10" s="62">
        <v>0</v>
      </c>
      <c r="E10" s="49">
        <f>IF($C10=0,"",D10/$C10)</f>
        <v>0</v>
      </c>
      <c r="F10" s="62">
        <v>2</v>
      </c>
      <c r="G10" s="49">
        <f>IF($C10=0,"",F10/$C10)</f>
        <v>9.9502487562189053E-3</v>
      </c>
      <c r="H10" s="62">
        <v>25</v>
      </c>
      <c r="I10" s="49">
        <f>IF($C10=0,"",H10/$C10)</f>
        <v>0.12437810945273632</v>
      </c>
      <c r="J10" s="62">
        <v>29</v>
      </c>
      <c r="K10" s="49">
        <f>IF($C10=0,"",J10/$C10)</f>
        <v>0.14427860696517414</v>
      </c>
      <c r="L10" s="62">
        <v>56</v>
      </c>
      <c r="M10" s="49">
        <f>IF($C10=0,"",L10/$C10)</f>
        <v>0.27860696517412936</v>
      </c>
      <c r="N10" s="62">
        <v>19</v>
      </c>
      <c r="O10" s="49">
        <f>IF($C10=0,"",N10/$C10)</f>
        <v>9.4527363184079602E-2</v>
      </c>
      <c r="P10" s="62">
        <v>69</v>
      </c>
      <c r="Q10" s="49">
        <f>IF($C10=0,"",P10/$C10)</f>
        <v>0.34328358208955223</v>
      </c>
      <c r="R10" s="62">
        <v>1</v>
      </c>
      <c r="S10" s="49">
        <f>IF($C10=0,"",R10/$C10)</f>
        <v>4.9751243781094526E-3</v>
      </c>
      <c r="T10" s="45">
        <f>SUM(L10,N10,P10,R10)</f>
        <v>145</v>
      </c>
      <c r="U10" s="49">
        <f>IF($C10=0,"",T10/$C10)</f>
        <v>0.72139303482587069</v>
      </c>
      <c r="V10" s="64"/>
    </row>
    <row r="11" spans="1:22" s="44" customFormat="1" ht="20.3" customHeight="1" x14ac:dyDescent="0.2">
      <c r="A11" s="45">
        <v>2</v>
      </c>
      <c r="B11" s="47" t="s">
        <v>44</v>
      </c>
      <c r="C11" s="45">
        <f t="shared" ref="C11" si="0">D11+F11+H11+J11+L11+N11+P11+R11</f>
        <v>201</v>
      </c>
      <c r="D11" s="62">
        <v>0</v>
      </c>
      <c r="E11" s="49">
        <f t="shared" ref="E11" si="1">IF($C11=0,"",D11/$C11)</f>
        <v>0</v>
      </c>
      <c r="F11" s="62">
        <v>11</v>
      </c>
      <c r="G11" s="49">
        <f t="shared" ref="G11" si="2">IF($C11=0,"",F11/$C11)</f>
        <v>5.4726368159203981E-2</v>
      </c>
      <c r="H11" s="62">
        <v>36</v>
      </c>
      <c r="I11" s="49">
        <f t="shared" ref="I11" si="3">IF($C11=0,"",H11/$C11)</f>
        <v>0.17910447761194029</v>
      </c>
      <c r="J11" s="62">
        <v>17</v>
      </c>
      <c r="K11" s="49">
        <f t="shared" ref="K11" si="4">IF($C11=0,"",J11/$C11)</f>
        <v>8.45771144278607E-2</v>
      </c>
      <c r="L11" s="62">
        <v>103</v>
      </c>
      <c r="M11" s="49">
        <f t="shared" ref="M11" si="5">IF($C11=0,"",L11/$C11)</f>
        <v>0.51243781094527363</v>
      </c>
      <c r="N11" s="62">
        <v>27</v>
      </c>
      <c r="O11" s="49">
        <f t="shared" ref="O11" si="6">IF($C11=0,"",N11/$C11)</f>
        <v>0.13432835820895522</v>
      </c>
      <c r="P11" s="62">
        <v>7</v>
      </c>
      <c r="Q11" s="49">
        <f>IF($C11=0,"",P11/$C11)</f>
        <v>3.482587064676617E-2</v>
      </c>
      <c r="R11" s="62">
        <v>0</v>
      </c>
      <c r="S11" s="49">
        <f t="shared" ref="S11" si="7">IF($C11=0,"",R11/$C11)</f>
        <v>0</v>
      </c>
      <c r="T11" s="45">
        <f t="shared" ref="T11" si="8">SUM(L11,N11,P11,R11)</f>
        <v>137</v>
      </c>
      <c r="U11" s="49">
        <f t="shared" ref="U11:U12" si="9">IF($C11=0,"",T11/$C11)</f>
        <v>0.68159203980099503</v>
      </c>
      <c r="V11" s="64"/>
    </row>
    <row r="12" spans="1:22" s="44" customFormat="1" ht="20.3" customHeight="1" x14ac:dyDescent="0.2">
      <c r="A12" s="45">
        <v>3</v>
      </c>
      <c r="B12" s="47" t="s">
        <v>76</v>
      </c>
      <c r="C12" s="45">
        <f t="shared" ref="C12" si="10">D12+F12+H12+J12+L12+N12+P12+R12</f>
        <v>201</v>
      </c>
      <c r="D12" s="62">
        <v>0</v>
      </c>
      <c r="E12" s="49">
        <f t="shared" ref="E12" si="11">IF($C12=0,"",D12/$C12)</f>
        <v>0</v>
      </c>
      <c r="F12" s="62">
        <v>0</v>
      </c>
      <c r="G12" s="49">
        <f t="shared" ref="G12" si="12">IF($C12=0,"",F12/$C12)</f>
        <v>0</v>
      </c>
      <c r="H12" s="62">
        <v>5</v>
      </c>
      <c r="I12" s="49">
        <f t="shared" ref="I12" si="13">IF($C12=0,"",H12/$C12)</f>
        <v>2.4875621890547265E-2</v>
      </c>
      <c r="J12" s="62">
        <v>11</v>
      </c>
      <c r="K12" s="49">
        <f t="shared" ref="K12" si="14">IF($C12=0,"",J12/$C12)</f>
        <v>5.4726368159203981E-2</v>
      </c>
      <c r="L12" s="62">
        <v>75</v>
      </c>
      <c r="M12" s="49">
        <f t="shared" ref="M12" si="15">IF($C12=0,"",L12/$C12)</f>
        <v>0.37313432835820898</v>
      </c>
      <c r="N12" s="62">
        <v>34</v>
      </c>
      <c r="O12" s="49">
        <f t="shared" ref="O12" si="16">IF($C12=0,"",N12/$C12)</f>
        <v>0.1691542288557214</v>
      </c>
      <c r="P12" s="62">
        <v>75</v>
      </c>
      <c r="Q12" s="49">
        <f t="shared" ref="Q12" si="17">IF($C12=0,"",P12/$C12)</f>
        <v>0.37313432835820898</v>
      </c>
      <c r="R12" s="62">
        <v>1</v>
      </c>
      <c r="S12" s="49">
        <f t="shared" ref="S12" si="18">IF($C12=0,"",R12/$C12)</f>
        <v>4.9751243781094526E-3</v>
      </c>
      <c r="T12" s="45">
        <f t="shared" ref="T12" si="19">SUM(L12,N12,P12,R12)</f>
        <v>185</v>
      </c>
      <c r="U12" s="49">
        <f t="shared" si="9"/>
        <v>0.92039800995024879</v>
      </c>
      <c r="V12" s="64"/>
    </row>
    <row r="13" spans="1:22" s="44" customFormat="1" ht="22.6" customHeight="1" x14ac:dyDescent="0.2">
      <c r="A13" s="89" t="s">
        <v>77</v>
      </c>
      <c r="B13" s="91"/>
      <c r="C13" s="45">
        <f>IF(SUM(C10:C12)=0,"",SUM(C10:C12))</f>
        <v>603</v>
      </c>
      <c r="D13" s="45" t="str">
        <f>IF(SUM(D10:D12)=0,"",SUM(D10:D12))</f>
        <v/>
      </c>
      <c r="E13" s="49" t="str">
        <f>IF(D13="","",D13/$C13)</f>
        <v/>
      </c>
      <c r="F13" s="45">
        <f>IF(SUM(F10:F12)=0,"",SUM(F10:F12))</f>
        <v>13</v>
      </c>
      <c r="G13" s="49">
        <f>IF(F13="","",F13/$C13)</f>
        <v>2.1558872305140961E-2</v>
      </c>
      <c r="H13" s="45">
        <f>IF(SUM(H10:H12)=0,"",SUM(H10:H12))</f>
        <v>66</v>
      </c>
      <c r="I13" s="49">
        <f>IF(H13="","",H13/$C13)</f>
        <v>0.10945273631840796</v>
      </c>
      <c r="J13" s="45">
        <f>IF(SUM(J10:J12)=0,"",SUM(J10:J12))</f>
        <v>57</v>
      </c>
      <c r="K13" s="49">
        <f>IF(J13="","",J13/$C13)</f>
        <v>9.4527363184079602E-2</v>
      </c>
      <c r="L13" s="45">
        <f>IF(SUM(L10:L12)=0,"",SUM(L10:L12))</f>
        <v>234</v>
      </c>
      <c r="M13" s="49">
        <f>IF(L13="","",L13/$C13)</f>
        <v>0.38805970149253732</v>
      </c>
      <c r="N13" s="45">
        <f>IF(SUM(N10:N12)=0,"",SUM(N10:N12))</f>
        <v>80</v>
      </c>
      <c r="O13" s="49">
        <f>IF(N13="","",N13/$C13)</f>
        <v>0.13266998341625208</v>
      </c>
      <c r="P13" s="45">
        <f>IF(SUM(P10:P12)=0,"",SUM(P10:P12))</f>
        <v>151</v>
      </c>
      <c r="Q13" s="49">
        <f>IF(P13="","",P13/$C13)</f>
        <v>0.25041459369817581</v>
      </c>
      <c r="R13" s="45">
        <f>IF(SUM(R10:R12)=0,"",SUM(R10:R12))</f>
        <v>2</v>
      </c>
      <c r="S13" s="49">
        <f>IF(R13="","",R13/$C13)</f>
        <v>3.3167495854063019E-3</v>
      </c>
      <c r="T13" s="45">
        <f>IF(SUM(T10:T12)=0,"",SUM(T10:T12))</f>
        <v>467</v>
      </c>
      <c r="U13" s="49">
        <f>IF(T13="","",T13/$C13)</f>
        <v>0.7744610281923715</v>
      </c>
    </row>
    <row r="14" spans="1:22" ht="15.05" x14ac:dyDescent="0.25">
      <c r="L14" s="46"/>
      <c r="M14" s="46"/>
      <c r="N14" s="46"/>
      <c r="O14" s="46"/>
      <c r="P14" s="46"/>
      <c r="Q14" s="41" t="str">
        <f>'Hướng dẫn'!C17</f>
        <v>Tiên Phước, ngày 12 tháng 01 năm 2026</v>
      </c>
      <c r="R14" s="46"/>
      <c r="S14" s="46"/>
    </row>
    <row r="15" spans="1:22" s="1" customFormat="1" ht="15.05" x14ac:dyDescent="0.25">
      <c r="C15" s="19" t="s">
        <v>41</v>
      </c>
      <c r="Q15" s="19" t="s">
        <v>42</v>
      </c>
    </row>
    <row r="22" spans="3:17" s="48" customFormat="1" ht="17.7" x14ac:dyDescent="0.3">
      <c r="C22" s="23" t="str">
        <f>'Hướng dẫn'!C15</f>
        <v>Lê Thị Hồng Vinh</v>
      </c>
      <c r="Q22" s="23" t="str">
        <f>'Hướng dẫn'!C16</f>
        <v>Phạm Thị Túy Lanh</v>
      </c>
    </row>
  </sheetData>
  <sheetProtection algorithmName="SHA-512" hashValue="0QqfP6iXNJNETI5/fbi0+jePXJ5F3LAVQbMDV1Q/kHjogQzq7aVyGBDZHPUDJbdJj/kq5+OEXV/UG3mxMNmQQg==" saltValue="okKk6VtqMRyNOoQ+FLAK3w==" spinCount="100000" sheet="1" objects="1" scenarios="1"/>
  <mergeCells count="21">
    <mergeCell ref="A13:B13"/>
    <mergeCell ref="F8:G8"/>
    <mergeCell ref="H8:I8"/>
    <mergeCell ref="J8:K8"/>
    <mergeCell ref="B8:B9"/>
    <mergeCell ref="D8:E8"/>
    <mergeCell ref="A5:S5"/>
    <mergeCell ref="R8:S8"/>
    <mergeCell ref="H1:U1"/>
    <mergeCell ref="A8:A9"/>
    <mergeCell ref="C8:C9"/>
    <mergeCell ref="A1:G1"/>
    <mergeCell ref="L8:M8"/>
    <mergeCell ref="P8:Q8"/>
    <mergeCell ref="T8:U8"/>
    <mergeCell ref="N8:O8"/>
    <mergeCell ref="A2:G2"/>
    <mergeCell ref="H2:U2"/>
    <mergeCell ref="H3:U3"/>
    <mergeCell ref="A3:G3"/>
    <mergeCell ref="A6:S6"/>
  </mergeCells>
  <phoneticPr fontId="3" type="noConversion"/>
  <printOptions horizontalCentered="1"/>
  <pageMargins left="0" right="0" top="0.5" bottom="0.5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workbookViewId="0">
      <selection activeCell="D13" sqref="D13"/>
    </sheetView>
  </sheetViews>
  <sheetFormatPr defaultRowHeight="12.45" x14ac:dyDescent="0.2"/>
  <cols>
    <col min="1" max="1" width="9.375" customWidth="1"/>
    <col min="2" max="2" width="30.5" bestFit="1" customWidth="1"/>
    <col min="3" max="3" width="15.125" customWidth="1"/>
    <col min="4" max="4" width="38.5" customWidth="1"/>
    <col min="5" max="5" width="10" customWidth="1"/>
  </cols>
  <sheetData>
    <row r="1" spans="1:5" ht="17.7" x14ac:dyDescent="0.3">
      <c r="A1" s="75"/>
    </row>
    <row r="2" spans="1:5" ht="20.3" customHeight="1" x14ac:dyDescent="0.3">
      <c r="A2" s="113" t="s">
        <v>89</v>
      </c>
      <c r="B2" s="113"/>
      <c r="C2" s="113"/>
      <c r="D2" s="113"/>
      <c r="E2" s="113"/>
    </row>
    <row r="3" spans="1:5" x14ac:dyDescent="0.2">
      <c r="A3" s="72"/>
      <c r="B3" s="72"/>
      <c r="C3" s="72"/>
      <c r="D3" s="72"/>
      <c r="E3" s="72"/>
    </row>
    <row r="4" spans="1:5" x14ac:dyDescent="0.2">
      <c r="A4" s="114" t="s">
        <v>63</v>
      </c>
      <c r="B4" s="115" t="s">
        <v>78</v>
      </c>
      <c r="C4" s="116" t="s">
        <v>79</v>
      </c>
      <c r="D4" s="116"/>
      <c r="E4" s="116"/>
    </row>
    <row r="5" spans="1:5" ht="12.8" customHeight="1" x14ac:dyDescent="0.2">
      <c r="A5" s="114"/>
      <c r="B5" s="115"/>
      <c r="C5" s="117" t="s">
        <v>80</v>
      </c>
      <c r="D5" s="117" t="s">
        <v>81</v>
      </c>
      <c r="E5" s="117" t="s">
        <v>82</v>
      </c>
    </row>
    <row r="6" spans="1:5" x14ac:dyDescent="0.2">
      <c r="A6" s="114"/>
      <c r="B6" s="115"/>
      <c r="C6" s="117"/>
      <c r="D6" s="117"/>
      <c r="E6" s="117"/>
    </row>
    <row r="7" spans="1:5" x14ac:dyDescent="0.2">
      <c r="A7" s="114"/>
      <c r="B7" s="115"/>
      <c r="C7" s="117"/>
      <c r="D7" s="117"/>
      <c r="E7" s="117"/>
    </row>
    <row r="8" spans="1:5" ht="15.05" x14ac:dyDescent="0.25">
      <c r="A8" s="73">
        <v>1</v>
      </c>
      <c r="B8" s="74" t="str">
        <f>'Hướng dẫn'!C12</f>
        <v>Trường THCS Lý Tự Trọng</v>
      </c>
      <c r="C8" s="53" t="s">
        <v>100</v>
      </c>
      <c r="D8" s="82">
        <v>46136</v>
      </c>
      <c r="E8" s="79"/>
    </row>
  </sheetData>
  <sheetProtection algorithmName="SHA-512" hashValue="MRHyEeihR1jXKNgYd1A6IX5+Y7XMdyz75GkRhiNQeU9Qh1xsZ7MwaazwMrRqZv4qVWzSsvySFatV82hG6O+wFw==" saltValue="KaEldJX9GBWlFaUHOP5d5A==" spinCount="100000" sheet="1" objects="1" scenarios="1"/>
  <mergeCells count="7">
    <mergeCell ref="A2:E2"/>
    <mergeCell ref="A4:A7"/>
    <mergeCell ref="B4:B7"/>
    <mergeCell ref="C4:E4"/>
    <mergeCell ref="C5:C7"/>
    <mergeCell ref="D5:D7"/>
    <mergeCell ref="E5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Hướng dẫn</vt:lpstr>
      <vt:lpstr>1. Tình hình</vt:lpstr>
      <vt:lpstr>Rèn luyện-Học tập</vt:lpstr>
      <vt:lpstr>RL+HT DTTS</vt:lpstr>
      <vt:lpstr>RL+HT Khuyết tật</vt:lpstr>
      <vt:lpstr>TK-Điểm KT</vt:lpstr>
      <vt:lpstr>trường chuẩn</vt:lpstr>
      <vt:lpstr>'Rèn luyện-Học tập'!Print_Area</vt:lpstr>
      <vt:lpstr>'RL+HT DTTS'!Print_Area</vt:lpstr>
      <vt:lpstr>'RL+HT Khuyết tật'!Print_Area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trung</dc:creator>
  <cp:keywords/>
  <dc:description/>
  <cp:lastModifiedBy>Hoang Luu</cp:lastModifiedBy>
  <cp:revision/>
  <dcterms:created xsi:type="dcterms:W3CDTF">2008-12-29T02:53:08Z</dcterms:created>
  <dcterms:modified xsi:type="dcterms:W3CDTF">2026-01-13T00:37:43Z</dcterms:modified>
  <cp:category/>
  <cp:contentStatus/>
</cp:coreProperties>
</file>